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1940" windowHeight="3270" activeTab="1"/>
  </bookViews>
  <sheets>
    <sheet name="Flx-In-RecS51 12 97  (2)" sheetId="1" r:id="rId1"/>
    <sheet name="BseDnéFlux9801" sheetId="2" r:id="rId2"/>
    <sheet name="Feuil4 (2)" sheetId="3" r:id="rId3"/>
    <sheet name="Feuil5 (2)" sheetId="4" r:id="rId4"/>
    <sheet name="Feuil6 (2)" sheetId="5" r:id="rId5"/>
    <sheet name="Feuil7 (2)" sheetId="6" r:id="rId6"/>
    <sheet name="Feuil8 (2)" sheetId="7" r:id="rId7"/>
    <sheet name="Feuil9 (2)" sheetId="8" r:id="rId8"/>
    <sheet name="Feuil10 (2)" sheetId="9" r:id="rId9"/>
    <sheet name="Feuil11 (2)" sheetId="10" r:id="rId10"/>
    <sheet name="Feuil12 (2)" sheetId="11" r:id="rId11"/>
    <sheet name="Feuil4" sheetId="12" r:id="rId12"/>
    <sheet name="Feuil5" sheetId="13" r:id="rId13"/>
    <sheet name="Feuil6" sheetId="14" r:id="rId14"/>
    <sheet name="Feuil7" sheetId="15" r:id="rId15"/>
    <sheet name="Feuil8" sheetId="16" r:id="rId16"/>
    <sheet name="Feuil9" sheetId="17" r:id="rId17"/>
    <sheet name="Feuil10" sheetId="18" r:id="rId18"/>
    <sheet name="Feuil11" sheetId="19" r:id="rId19"/>
    <sheet name="Feuil12" sheetId="20" r:id="rId20"/>
  </sheets>
  <definedNames/>
  <calcPr fullCalcOnLoad="1"/>
</workbook>
</file>

<file path=xl/sharedStrings.xml><?xml version="1.0" encoding="utf-8"?>
<sst xmlns="http://schemas.openxmlformats.org/spreadsheetml/2006/main" count="193" uniqueCount="163">
  <si>
    <t>Stock Recymet</t>
  </si>
  <si>
    <t xml:space="preserve">FLUX DES  ENTREES PILES         </t>
  </si>
  <si>
    <t xml:space="preserve">     Pour: Ghu</t>
  </si>
  <si>
    <t xml:space="preserve">    De: Ski</t>
  </si>
  <si>
    <t>REMETTANT</t>
  </si>
  <si>
    <t>N°</t>
  </si>
  <si>
    <t>Date</t>
  </si>
  <si>
    <t xml:space="preserve">Mixtes 3220 </t>
  </si>
  <si>
    <t>Ba.Clôt 3220</t>
  </si>
  <si>
    <t>AcNi-Cd 3222</t>
  </si>
  <si>
    <t>P.bout 3220 Zn</t>
  </si>
  <si>
    <t>Rsé10/z 3220</t>
  </si>
  <si>
    <t>AcPlbs 3221</t>
  </si>
  <si>
    <t>Entrées</t>
  </si>
  <si>
    <t>Mouvement avancé P.Mixtes:</t>
  </si>
  <si>
    <t xml:space="preserve">    S.I.</t>
  </si>
  <si>
    <t>IN</t>
  </si>
  <si>
    <t xml:space="preserve">   OUT</t>
  </si>
  <si>
    <t>S.F.</t>
  </si>
  <si>
    <t xml:space="preserve">SEMAINE 49 </t>
  </si>
  <si>
    <t>remett.</t>
  </si>
  <si>
    <t>stock init</t>
  </si>
  <si>
    <t>Sorties</t>
  </si>
  <si>
    <t>Stock fin</t>
  </si>
  <si>
    <t>Les Cheneviers</t>
  </si>
  <si>
    <t>VPZ          Lot 3</t>
  </si>
  <si>
    <t>VPZ          Lot 4</t>
  </si>
  <si>
    <t>SpliomoSASatigny</t>
  </si>
  <si>
    <t>Sira</t>
  </si>
  <si>
    <t>SEMAINE 50</t>
  </si>
  <si>
    <t>Détail du MDT :</t>
  </si>
  <si>
    <t>Amstutz</t>
  </si>
  <si>
    <t>Camandona</t>
  </si>
  <si>
    <t>Mise à Disposition Triage</t>
  </si>
  <si>
    <t>MDT</t>
  </si>
  <si>
    <t>RT</t>
  </si>
  <si>
    <t>QRT</t>
  </si>
  <si>
    <t>Res.addit</t>
  </si>
  <si>
    <t>Résé adi</t>
  </si>
  <si>
    <t>6 V addit.</t>
  </si>
  <si>
    <t>Tot.Silo</t>
  </si>
  <si>
    <t>CUMUL en SILO :</t>
  </si>
  <si>
    <t>Sem. 48</t>
  </si>
  <si>
    <t>Quant 49</t>
  </si>
  <si>
    <t>S.i</t>
  </si>
  <si>
    <t>TOTAL DU FLUX :</t>
  </si>
  <si>
    <t>Sem. 50 :</t>
  </si>
  <si>
    <t>Totaux des entrées :</t>
  </si>
  <si>
    <t>rotation</t>
  </si>
  <si>
    <t>6 V</t>
  </si>
  <si>
    <t>Résé</t>
  </si>
  <si>
    <t>Ralston</t>
  </si>
  <si>
    <t>Manor</t>
  </si>
  <si>
    <t>VPZ   Lot  6</t>
  </si>
  <si>
    <t>Coop Ch</t>
  </si>
  <si>
    <t>VPZ   Lot  5</t>
  </si>
  <si>
    <t>Thommen</t>
  </si>
  <si>
    <t>Détail Solde :</t>
  </si>
  <si>
    <t>Lot  6</t>
  </si>
  <si>
    <t>Coop</t>
  </si>
  <si>
    <t>Lot 5</t>
  </si>
  <si>
    <t>pyro partielle</t>
  </si>
  <si>
    <t xml:space="preserve">Bat.6V 3220   </t>
  </si>
  <si>
    <t xml:space="preserve"> Oxyde  Zinc</t>
  </si>
  <si>
    <t>Quant 50</t>
  </si>
  <si>
    <t>en stock</t>
  </si>
  <si>
    <t>S.I</t>
  </si>
  <si>
    <t>Cumul  :</t>
  </si>
  <si>
    <t>Tot résé:</t>
  </si>
  <si>
    <t>Stk initial</t>
  </si>
  <si>
    <t xml:space="preserve"> entrée :</t>
  </si>
  <si>
    <t>SEMAINE 51</t>
  </si>
  <si>
    <t>Sem 51</t>
  </si>
  <si>
    <t>Sem. 51 :</t>
  </si>
  <si>
    <t>VPZ   Lot  7</t>
  </si>
  <si>
    <t>Quant 51</t>
  </si>
  <si>
    <t>VPZ   Lot  8</t>
  </si>
  <si>
    <t>Jaquets SA Vallorbe</t>
  </si>
  <si>
    <t>Cridec</t>
  </si>
  <si>
    <t>ThermoHg3212</t>
  </si>
  <si>
    <t>11*880</t>
  </si>
  <si>
    <t>Lot  7</t>
  </si>
  <si>
    <t>Lt 6 SILO</t>
  </si>
  <si>
    <t>Lt 5 SILO</t>
  </si>
  <si>
    <t>bal 50</t>
  </si>
  <si>
    <t>bal 51</t>
  </si>
  <si>
    <t>bal TOTAL</t>
  </si>
  <si>
    <t>Pyro Solde</t>
  </si>
  <si>
    <t>Lot 6</t>
  </si>
  <si>
    <t>solde Lot 6</t>
  </si>
  <si>
    <t>Lt 6 mis sur Reserve</t>
  </si>
  <si>
    <t>balance 49</t>
  </si>
  <si>
    <t>Quantité en SILO DECEMBRE 97:</t>
  </si>
  <si>
    <t>écart avec Stock :</t>
  </si>
  <si>
    <t>à trier</t>
  </si>
  <si>
    <t xml:space="preserve">Mixtes </t>
  </si>
  <si>
    <t>AccNi-Cd</t>
  </si>
  <si>
    <t>bout.Hg</t>
  </si>
  <si>
    <t>Résé10Z</t>
  </si>
  <si>
    <t>AccPlbs</t>
  </si>
  <si>
    <t>Lithium</t>
  </si>
  <si>
    <t xml:space="preserve">Total </t>
  </si>
  <si>
    <t>N°bord</t>
  </si>
  <si>
    <t>Ba.Clôt.</t>
  </si>
  <si>
    <t>ThermHg</t>
  </si>
  <si>
    <t>Total</t>
  </si>
  <si>
    <t>SousTot</t>
  </si>
  <si>
    <t>Jaquet</t>
  </si>
  <si>
    <t>VpzLt 8</t>
  </si>
  <si>
    <t>Somme Total</t>
  </si>
  <si>
    <t>L.Ellgass S.A.</t>
  </si>
  <si>
    <t>Somme 2</t>
  </si>
  <si>
    <t>N°entrée</t>
  </si>
  <si>
    <t>Van Peperzeel</t>
  </si>
  <si>
    <t xml:space="preserve">OxydeZinc </t>
  </si>
  <si>
    <t>P.boutons</t>
  </si>
  <si>
    <t>Sels Hg</t>
  </si>
  <si>
    <t>oxydman</t>
  </si>
  <si>
    <t>Bat.Ach</t>
  </si>
  <si>
    <t>AchMixtes</t>
  </si>
  <si>
    <t>BoueHydr</t>
  </si>
  <si>
    <t>Lith.Cylind</t>
  </si>
  <si>
    <t>RelaisHg</t>
  </si>
  <si>
    <t>ZincAirBt</t>
  </si>
  <si>
    <t>Semaine</t>
  </si>
  <si>
    <t>Amstutz altöl A.G.</t>
  </si>
  <si>
    <t>CROM Serv.Assainis</t>
  </si>
  <si>
    <t>Van Peperzeel W.A. B.V.</t>
  </si>
  <si>
    <t>9  / 2</t>
  </si>
  <si>
    <t>10 / 5</t>
  </si>
  <si>
    <t>Unil Intendance</t>
  </si>
  <si>
    <t>Usine des Cheneviers</t>
  </si>
  <si>
    <t>Commune de Meyrin</t>
  </si>
  <si>
    <t>Stesa</t>
  </si>
  <si>
    <t>Sylvac</t>
  </si>
  <si>
    <t>11/11</t>
  </si>
  <si>
    <t>Somme 3</t>
  </si>
  <si>
    <t>Coop CH</t>
  </si>
  <si>
    <t>Bleiker</t>
  </si>
  <si>
    <t>06/12</t>
  </si>
  <si>
    <t>01/13</t>
  </si>
  <si>
    <t>12/14</t>
  </si>
  <si>
    <t>13/19</t>
  </si>
  <si>
    <t>14/20</t>
  </si>
  <si>
    <t>Somme 4</t>
  </si>
  <si>
    <t xml:space="preserve">Ralston </t>
  </si>
  <si>
    <t>02/21</t>
  </si>
  <si>
    <t>02/18</t>
  </si>
  <si>
    <t>02/17</t>
  </si>
  <si>
    <t>Somme 5</t>
  </si>
  <si>
    <t>15/22</t>
  </si>
  <si>
    <t>03/23</t>
  </si>
  <si>
    <t>Nestec</t>
  </si>
  <si>
    <t>16/26</t>
  </si>
  <si>
    <t>Serbeco</t>
  </si>
  <si>
    <t>03/28</t>
  </si>
  <si>
    <t>SldCoop</t>
  </si>
  <si>
    <t>sraPyrV</t>
  </si>
  <si>
    <t>Mdt Cp</t>
  </si>
  <si>
    <t>sld sira</t>
  </si>
  <si>
    <t>Tot sira</t>
  </si>
  <si>
    <t>Totaux CH (+Fr)</t>
  </si>
  <si>
    <t>Totaux Vpz (NL)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</si>
</sst>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 * #,##0_ ;_ * \-#,##0_ ;_ * &quot;-&quot;??_ ;_ @_ "/>
    <numFmt numFmtId="173" formatCode="_(* #,##0_);_(* \(#,##0\);_(* &quot;-&quot;??_);_(@_)"/>
    <numFmt numFmtId="174" formatCode="_ * #,##0.0_ ;_ * \-#,##0.0_ ;_ * &quot;-&quot;??_ ;_ @_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color indexed="8"/>
      <name val="Arial"/>
      <family val="2"/>
    </font>
    <font>
      <sz val="9"/>
      <name val="MS Sans Serif"/>
      <family val="0"/>
    </font>
    <font>
      <b/>
      <sz val="9"/>
      <name val="MS Sans Serif"/>
      <family val="2"/>
    </font>
    <font>
      <b/>
      <sz val="7"/>
      <color indexed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.5"/>
      <name val="MS Sans Serif"/>
      <family val="0"/>
    </font>
    <font>
      <sz val="8.5"/>
      <name val="Arial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/>
    </xf>
    <xf numFmtId="172" fontId="7" fillId="0" borderId="0" xfId="15" applyNumberFormat="1" applyFont="1" applyFill="1" applyAlignment="1">
      <alignment/>
    </xf>
    <xf numFmtId="172" fontId="7" fillId="0" borderId="0" xfId="15" applyNumberFormat="1" applyFont="1" applyAlignment="1">
      <alignment horizontal="left"/>
    </xf>
    <xf numFmtId="172" fontId="6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7" fillId="0" borderId="0" xfId="0" applyFont="1" applyAlignment="1">
      <alignment horizontal="left"/>
    </xf>
    <xf numFmtId="16" fontId="7" fillId="0" borderId="0" xfId="0" applyNumberFormat="1" applyFont="1" applyAlignment="1">
      <alignment horizontal="left"/>
    </xf>
    <xf numFmtId="173" fontId="9" fillId="0" borderId="0" xfId="15" applyNumberFormat="1" applyFont="1" applyAlignment="1" quotePrefix="1">
      <alignment horizontal="left"/>
    </xf>
    <xf numFmtId="173" fontId="9" fillId="0" borderId="0" xfId="15" applyNumberFormat="1" applyFont="1" applyAlignment="1">
      <alignment/>
    </xf>
    <xf numFmtId="173" fontId="9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173" fontId="7" fillId="0" borderId="0" xfId="15" applyNumberFormat="1" applyFont="1" applyBorder="1" applyAlignment="1">
      <alignment/>
    </xf>
    <xf numFmtId="173" fontId="7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73" fontId="9" fillId="0" borderId="0" xfId="15" applyNumberFormat="1" applyFont="1" applyAlignment="1">
      <alignment horizontal="left"/>
    </xf>
    <xf numFmtId="0" fontId="9" fillId="0" borderId="0" xfId="0" applyFont="1" applyAlignment="1">
      <alignment/>
    </xf>
    <xf numFmtId="173" fontId="9" fillId="0" borderId="0" xfId="15" applyNumberFormat="1" applyFont="1" applyAlignment="1">
      <alignment/>
    </xf>
    <xf numFmtId="173" fontId="9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73" fontId="9" fillId="0" borderId="1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3" fontId="9" fillId="0" borderId="0" xfId="15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173" fontId="7" fillId="0" borderId="0" xfId="15" applyNumberFormat="1" applyFont="1" applyAlignment="1">
      <alignment/>
    </xf>
    <xf numFmtId="173" fontId="10" fillId="0" borderId="0" xfId="15" applyNumberFormat="1" applyFont="1" applyBorder="1" applyAlignment="1">
      <alignment/>
    </xf>
    <xf numFmtId="173" fontId="7" fillId="0" borderId="0" xfId="15" applyNumberFormat="1" applyFont="1" applyAlignment="1">
      <alignment horizontal="left"/>
    </xf>
    <xf numFmtId="173" fontId="7" fillId="0" borderId="1" xfId="0" applyNumberFormat="1" applyFont="1" applyBorder="1" applyAlignment="1">
      <alignment/>
    </xf>
    <xf numFmtId="173" fontId="7" fillId="0" borderId="0" xfId="15" applyNumberFormat="1" applyFont="1" applyAlignment="1">
      <alignment horizontal="right"/>
    </xf>
    <xf numFmtId="173" fontId="9" fillId="0" borderId="0" xfId="15" applyNumberFormat="1" applyFont="1" applyAlignment="1" quotePrefix="1">
      <alignment horizontal="left"/>
    </xf>
    <xf numFmtId="173" fontId="10" fillId="0" borderId="0" xfId="15" applyNumberFormat="1" applyFont="1" applyBorder="1" applyAlignment="1">
      <alignment/>
    </xf>
    <xf numFmtId="173" fontId="7" fillId="0" borderId="0" xfId="15" applyNumberFormat="1" applyFont="1" applyAlignment="1" quotePrefix="1">
      <alignment horizontal="left"/>
    </xf>
    <xf numFmtId="173" fontId="7" fillId="0" borderId="0" xfId="15" applyNumberFormat="1" applyFont="1" applyAlignment="1">
      <alignment horizontal="right"/>
    </xf>
    <xf numFmtId="173" fontId="9" fillId="0" borderId="0" xfId="15" applyNumberFormat="1" applyFont="1" applyFill="1" applyAlignment="1">
      <alignment/>
    </xf>
    <xf numFmtId="173" fontId="7" fillId="0" borderId="0" xfId="15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173" fontId="9" fillId="0" borderId="1" xfId="15" applyNumberFormat="1" applyFont="1" applyFill="1" applyBorder="1" applyAlignment="1">
      <alignment/>
    </xf>
    <xf numFmtId="172" fontId="9" fillId="0" borderId="0" xfId="15" applyNumberFormat="1" applyFont="1" applyBorder="1" applyAlignment="1">
      <alignment/>
    </xf>
    <xf numFmtId="173" fontId="9" fillId="0" borderId="0" xfId="15" applyNumberFormat="1" applyFont="1" applyBorder="1" applyAlignment="1">
      <alignment horizontal="left"/>
    </xf>
    <xf numFmtId="173" fontId="7" fillId="0" borderId="0" xfId="15" applyNumberFormat="1" applyFont="1" applyBorder="1" applyAlignment="1">
      <alignment/>
    </xf>
    <xf numFmtId="173" fontId="7" fillId="0" borderId="1" xfId="15" applyNumberFormat="1" applyFont="1" applyBorder="1" applyAlignment="1">
      <alignment/>
    </xf>
    <xf numFmtId="173" fontId="9" fillId="0" borderId="2" xfId="15" applyNumberFormat="1" applyFont="1" applyBorder="1" applyAlignment="1" quotePrefix="1">
      <alignment horizontal="lef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left"/>
    </xf>
    <xf numFmtId="0" fontId="7" fillId="0" borderId="0" xfId="0" applyFont="1" applyAlignment="1" quotePrefix="1">
      <alignment horizontal="left" vertical="top" wrapText="1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 quotePrefix="1">
      <alignment horizontal="left"/>
    </xf>
    <xf numFmtId="172" fontId="9" fillId="0" borderId="0" xfId="15" applyNumberFormat="1" applyFont="1" applyAlignment="1" quotePrefix="1">
      <alignment horizontal="left"/>
    </xf>
    <xf numFmtId="174" fontId="7" fillId="0" borderId="0" xfId="15" applyNumberFormat="1" applyFont="1" applyBorder="1" applyAlignment="1">
      <alignment/>
    </xf>
    <xf numFmtId="14" fontId="7" fillId="0" borderId="0" xfId="0" applyNumberFormat="1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9" fillId="0" borderId="1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10" fillId="0" borderId="1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3" fontId="9" fillId="0" borderId="0" xfId="15" applyNumberFormat="1" applyFont="1" applyBorder="1" applyAlignment="1" quotePrefix="1">
      <alignment horizontal="left"/>
    </xf>
    <xf numFmtId="172" fontId="7" fillId="0" borderId="2" xfId="15" applyNumberFormat="1" applyFont="1" applyBorder="1" applyAlignment="1">
      <alignment/>
    </xf>
    <xf numFmtId="173" fontId="7" fillId="0" borderId="0" xfId="15" applyNumberFormat="1" applyFont="1" applyBorder="1" applyAlignment="1">
      <alignment horizontal="left"/>
    </xf>
    <xf numFmtId="173" fontId="7" fillId="0" borderId="0" xfId="0" applyNumberFormat="1" applyFont="1" applyBorder="1" applyAlignment="1">
      <alignment horizontal="left"/>
    </xf>
    <xf numFmtId="173" fontId="10" fillId="0" borderId="0" xfId="15" applyNumberFormat="1" applyFont="1" applyAlignment="1">
      <alignment/>
    </xf>
    <xf numFmtId="17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4" fontId="7" fillId="0" borderId="0" xfId="0" applyNumberFormat="1" applyFont="1" applyAlignment="1">
      <alignment/>
    </xf>
    <xf numFmtId="173" fontId="7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 horizontal="left"/>
    </xf>
    <xf numFmtId="17" fontId="6" fillId="0" borderId="0" xfId="0" applyNumberFormat="1" applyFont="1" applyAlignment="1">
      <alignment/>
    </xf>
    <xf numFmtId="173" fontId="10" fillId="0" borderId="3" xfId="15" applyNumberFormat="1" applyFont="1" applyBorder="1" applyAlignment="1" quotePrefix="1">
      <alignment horizontal="left"/>
    </xf>
    <xf numFmtId="172" fontId="6" fillId="0" borderId="3" xfId="15" applyNumberFormat="1" applyFont="1" applyBorder="1" applyAlignment="1">
      <alignment horizontal="center"/>
    </xf>
    <xf numFmtId="172" fontId="6" fillId="0" borderId="3" xfId="15" applyNumberFormat="1" applyFont="1" applyBorder="1" applyAlignment="1">
      <alignment horizontal="left"/>
    </xf>
    <xf numFmtId="172" fontId="6" fillId="0" borderId="1" xfId="15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172" fontId="7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12" fillId="0" borderId="0" xfId="15" applyNumberFormat="1" applyFont="1" applyAlignment="1">
      <alignment/>
    </xf>
    <xf numFmtId="17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172" fontId="13" fillId="0" borderId="0" xfId="15" applyNumberFormat="1" applyFont="1" applyAlignment="1">
      <alignment/>
    </xf>
    <xf numFmtId="173" fontId="10" fillId="0" borderId="2" xfId="15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0" fontId="12" fillId="0" borderId="3" xfId="0" applyFont="1" applyBorder="1" applyAlignment="1">
      <alignment/>
    </xf>
    <xf numFmtId="173" fontId="14" fillId="0" borderId="0" xfId="15" applyNumberFormat="1" applyFont="1" applyBorder="1" applyAlignment="1">
      <alignment horizontal="center"/>
    </xf>
    <xf numFmtId="173" fontId="11" fillId="0" borderId="3" xfId="15" applyNumberFormat="1" applyFont="1" applyBorder="1" applyAlignment="1">
      <alignment/>
    </xf>
    <xf numFmtId="173" fontId="9" fillId="0" borderId="3" xfId="15" applyNumberFormat="1" applyFont="1" applyBorder="1" applyAlignment="1">
      <alignment/>
    </xf>
    <xf numFmtId="173" fontId="7" fillId="0" borderId="3" xfId="0" applyNumberFormat="1" applyFont="1" applyBorder="1" applyAlignment="1">
      <alignment horizontal="left"/>
    </xf>
    <xf numFmtId="173" fontId="9" fillId="0" borderId="3" xfId="15" applyNumberFormat="1" applyFont="1" applyFill="1" applyBorder="1" applyAlignment="1">
      <alignment/>
    </xf>
    <xf numFmtId="173" fontId="6" fillId="0" borderId="0" xfId="0" applyNumberFormat="1" applyFont="1" applyBorder="1" applyAlignment="1">
      <alignment horizontal="left"/>
    </xf>
    <xf numFmtId="173" fontId="10" fillId="0" borderId="0" xfId="15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9" fillId="0" borderId="0" xfId="15" applyNumberFormat="1" applyFont="1" applyBorder="1" applyAlignment="1">
      <alignment horizontal="center"/>
    </xf>
    <xf numFmtId="173" fontId="7" fillId="0" borderId="0" xfId="15" applyNumberFormat="1" applyFont="1" applyBorder="1" applyAlignment="1" quotePrefix="1">
      <alignment horizontal="left"/>
    </xf>
    <xf numFmtId="173" fontId="6" fillId="0" borderId="4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173" fontId="10" fillId="0" borderId="3" xfId="15" applyNumberFormat="1" applyFont="1" applyBorder="1" applyAlignment="1">
      <alignment/>
    </xf>
    <xf numFmtId="173" fontId="10" fillId="0" borderId="5" xfId="15" applyNumberFormat="1" applyFont="1" applyBorder="1" applyAlignment="1">
      <alignment/>
    </xf>
    <xf numFmtId="172" fontId="13" fillId="0" borderId="0" xfId="0" applyNumberFormat="1" applyFont="1" applyAlignment="1">
      <alignment/>
    </xf>
    <xf numFmtId="0" fontId="6" fillId="0" borderId="4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7" fillId="0" borderId="4" xfId="0" applyFont="1" applyBorder="1" applyAlignment="1" quotePrefix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/>
    </xf>
    <xf numFmtId="173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4" xfId="0" applyFont="1" applyBorder="1" applyAlignment="1">
      <alignment horizontal="left"/>
    </xf>
    <xf numFmtId="49" fontId="17" fillId="0" borderId="0" xfId="0" applyNumberFormat="1" applyFont="1" applyAlignment="1">
      <alignment/>
    </xf>
    <xf numFmtId="173" fontId="1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" fontId="11" fillId="0" borderId="0" xfId="0" applyNumberFormat="1" applyFont="1" applyBorder="1" applyAlignment="1">
      <alignment horizontal="left"/>
    </xf>
    <xf numFmtId="172" fontId="16" fillId="0" borderId="0" xfId="15" applyNumberFormat="1" applyFont="1" applyAlignment="1">
      <alignment/>
    </xf>
    <xf numFmtId="173" fontId="17" fillId="0" borderId="0" xfId="15" applyNumberFormat="1" applyFont="1" applyBorder="1" applyAlignment="1">
      <alignment/>
    </xf>
    <xf numFmtId="173" fontId="17" fillId="0" borderId="0" xfId="15" applyNumberFormat="1" applyFont="1" applyBorder="1" applyAlignment="1" quotePrefix="1">
      <alignment horizontal="left"/>
    </xf>
    <xf numFmtId="173" fontId="17" fillId="0" borderId="0" xfId="15" applyNumberFormat="1" applyFont="1" applyAlignment="1" quotePrefix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3" fontId="17" fillId="0" borderId="0" xfId="15" applyNumberFormat="1" applyFont="1" applyAlignment="1">
      <alignment/>
    </xf>
    <xf numFmtId="49" fontId="11" fillId="0" borderId="0" xfId="0" applyNumberFormat="1" applyFont="1" applyBorder="1" applyAlignment="1">
      <alignment/>
    </xf>
    <xf numFmtId="173" fontId="17" fillId="0" borderId="0" xfId="15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173" fontId="11" fillId="0" borderId="0" xfId="15" applyNumberFormat="1" applyFont="1" applyBorder="1" applyAlignment="1" quotePrefix="1">
      <alignment horizontal="left"/>
    </xf>
    <xf numFmtId="173" fontId="11" fillId="0" borderId="0" xfId="15" applyNumberFormat="1" applyFont="1" applyBorder="1" applyAlignment="1">
      <alignment/>
    </xf>
    <xf numFmtId="173" fontId="18" fillId="0" borderId="0" xfId="15" applyNumberFormat="1" applyFont="1" applyAlignment="1" quotePrefix="1">
      <alignment horizontal="left"/>
    </xf>
    <xf numFmtId="49" fontId="11" fillId="0" borderId="0" xfId="0" applyNumberFormat="1" applyFont="1" applyAlignment="1">
      <alignment/>
    </xf>
    <xf numFmtId="173" fontId="11" fillId="0" borderId="0" xfId="15" applyNumberFormat="1" applyFont="1" applyAlignment="1">
      <alignment/>
    </xf>
    <xf numFmtId="173" fontId="17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16" fontId="11" fillId="0" borderId="0" xfId="0" applyNumberFormat="1" applyFont="1" applyAlignment="1">
      <alignment horizontal="left"/>
    </xf>
    <xf numFmtId="173" fontId="18" fillId="0" borderId="0" xfId="15" applyNumberFormat="1" applyFont="1" applyAlignment="1">
      <alignment/>
    </xf>
    <xf numFmtId="173" fontId="17" fillId="0" borderId="0" xfId="15" applyNumberFormat="1" applyFont="1" applyAlignment="1">
      <alignment/>
    </xf>
    <xf numFmtId="173" fontId="18" fillId="0" borderId="0" xfId="15" applyNumberFormat="1" applyFont="1" applyBorder="1" applyAlignment="1">
      <alignment/>
    </xf>
    <xf numFmtId="173" fontId="17" fillId="0" borderId="0" xfId="15" applyNumberFormat="1" applyFont="1" applyAlignment="1">
      <alignment horizontal="left"/>
    </xf>
    <xf numFmtId="173" fontId="11" fillId="0" borderId="0" xfId="15" applyNumberFormat="1" applyFont="1" applyAlignment="1" quotePrefix="1">
      <alignment horizontal="left"/>
    </xf>
    <xf numFmtId="173" fontId="11" fillId="0" borderId="0" xfId="15" applyNumberFormat="1" applyFont="1" applyAlignment="1">
      <alignment horizontal="right"/>
    </xf>
    <xf numFmtId="173" fontId="17" fillId="0" borderId="0" xfId="15" applyNumberFormat="1" applyFont="1" applyFill="1" applyAlignment="1">
      <alignment/>
    </xf>
    <xf numFmtId="16" fontId="16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7" fontId="19" fillId="0" borderId="0" xfId="0" applyNumberFormat="1" applyFont="1" applyAlignment="1" quotePrefix="1">
      <alignment horizontal="left"/>
    </xf>
    <xf numFmtId="17" fontId="19" fillId="0" borderId="0" xfId="0" applyNumberFormat="1" applyFont="1" applyAlignment="1">
      <alignment/>
    </xf>
    <xf numFmtId="0" fontId="16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5" fillId="0" borderId="6" xfId="0" applyFont="1" applyBorder="1" applyAlignment="1">
      <alignment/>
    </xf>
    <xf numFmtId="0" fontId="11" fillId="0" borderId="6" xfId="0" applyFont="1" applyBorder="1" applyAlignment="1">
      <alignment/>
    </xf>
    <xf numFmtId="16" fontId="11" fillId="0" borderId="6" xfId="0" applyNumberFormat="1" applyFont="1" applyBorder="1" applyAlignment="1">
      <alignment horizontal="left"/>
    </xf>
    <xf numFmtId="173" fontId="11" fillId="0" borderId="6" xfId="15" applyNumberFormat="1" applyFont="1" applyBorder="1" applyAlignment="1">
      <alignment/>
    </xf>
    <xf numFmtId="173" fontId="17" fillId="0" borderId="6" xfId="15" applyNumberFormat="1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/>
    </xf>
    <xf numFmtId="173" fontId="11" fillId="0" borderId="3" xfId="15" applyNumberFormat="1" applyFont="1" applyBorder="1" applyAlignment="1" quotePrefix="1">
      <alignment horizontal="right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173" fontId="17" fillId="0" borderId="0" xfId="15" applyNumberFormat="1" applyFont="1" applyBorder="1" applyAlignment="1" quotePrefix="1">
      <alignment horizontal="left"/>
    </xf>
    <xf numFmtId="173" fontId="18" fillId="0" borderId="6" xfId="15" applyNumberFormat="1" applyFont="1" applyBorder="1" applyAlignment="1" quotePrefix="1">
      <alignment horizontal="left"/>
    </xf>
    <xf numFmtId="173" fontId="18" fillId="0" borderId="6" xfId="15" applyNumberFormat="1" applyFont="1" applyBorder="1" applyAlignment="1">
      <alignment/>
    </xf>
    <xf numFmtId="0" fontId="16" fillId="0" borderId="0" xfId="0" applyFont="1" applyBorder="1" applyAlignment="1">
      <alignment/>
    </xf>
    <xf numFmtId="16" fontId="16" fillId="0" borderId="6" xfId="0" applyNumberFormat="1" applyFont="1" applyBorder="1" applyAlignment="1">
      <alignment horizontal="left"/>
    </xf>
    <xf numFmtId="173" fontId="15" fillId="0" borderId="6" xfId="0" applyNumberFormat="1" applyFont="1" applyBorder="1" applyAlignment="1">
      <alignment/>
    </xf>
    <xf numFmtId="172" fontId="17" fillId="0" borderId="0" xfId="15" applyNumberFormat="1" applyFont="1" applyAlignment="1" quotePrefix="1">
      <alignment horizontal="left"/>
    </xf>
    <xf numFmtId="173" fontId="17" fillId="0" borderId="0" xfId="15" applyNumberFormat="1" applyFont="1" applyAlignment="1" quotePrefix="1">
      <alignment horizontal="left"/>
    </xf>
    <xf numFmtId="0" fontId="11" fillId="0" borderId="0" xfId="15" applyNumberFormat="1" applyFont="1" applyBorder="1" applyAlignment="1">
      <alignment/>
    </xf>
    <xf numFmtId="16" fontId="11" fillId="0" borderId="0" xfId="0" applyNumberFormat="1" applyFont="1" applyBorder="1" applyAlignment="1" quotePrefix="1">
      <alignment horizontal="left"/>
    </xf>
    <xf numFmtId="173" fontId="17" fillId="0" borderId="3" xfId="15" applyNumberFormat="1" applyFont="1" applyBorder="1" applyAlignment="1" quotePrefix="1">
      <alignment horizontal="left"/>
    </xf>
    <xf numFmtId="0" fontId="11" fillId="0" borderId="6" xfId="0" applyFont="1" applyBorder="1" applyAlignment="1">
      <alignment/>
    </xf>
    <xf numFmtId="172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1" fillId="0" borderId="0" xfId="0" applyFont="1" applyAlignment="1">
      <alignment/>
    </xf>
    <xf numFmtId="16" fontId="16" fillId="0" borderId="0" xfId="0" applyNumberFormat="1" applyFont="1" applyAlignment="1">
      <alignment horizontal="left"/>
    </xf>
    <xf numFmtId="172" fontId="17" fillId="0" borderId="0" xfId="15" applyNumberFormat="1" applyFont="1" applyAlignment="1">
      <alignment/>
    </xf>
    <xf numFmtId="172" fontId="15" fillId="0" borderId="6" xfId="15" applyNumberFormat="1" applyFont="1" applyBorder="1" applyAlignment="1">
      <alignment/>
    </xf>
    <xf numFmtId="49" fontId="16" fillId="0" borderId="0" xfId="0" applyNumberFormat="1" applyFont="1" applyAlignment="1">
      <alignment/>
    </xf>
    <xf numFmtId="172" fontId="11" fillId="0" borderId="3" xfId="15" applyNumberFormat="1" applyFont="1" applyBorder="1" applyAlignment="1">
      <alignment/>
    </xf>
    <xf numFmtId="0" fontId="19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6" fillId="0" borderId="0" xfId="0" applyFont="1" applyBorder="1" applyAlignment="1">
      <alignment wrapText="1"/>
    </xf>
    <xf numFmtId="172" fontId="11" fillId="0" borderId="0" xfId="0" applyNumberFormat="1" applyFont="1" applyBorder="1" applyAlignment="1" quotePrefix="1">
      <alignment horizontal="left"/>
    </xf>
    <xf numFmtId="172" fontId="16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2" fontId="16" fillId="0" borderId="0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0" fontId="11" fillId="0" borderId="0" xfId="0" applyFont="1" applyBorder="1" applyAlignment="1" quotePrefix="1">
      <alignment/>
    </xf>
    <xf numFmtId="0" fontId="20" fillId="0" borderId="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73" fontId="21" fillId="0" borderId="0" xfId="15" applyNumberFormat="1" applyFont="1" applyAlignment="1">
      <alignment horizontal="left"/>
    </xf>
    <xf numFmtId="173" fontId="21" fillId="0" borderId="0" xfId="15" applyNumberFormat="1" applyFont="1" applyAlignment="1" quotePrefix="1">
      <alignment horizontal="left"/>
    </xf>
    <xf numFmtId="173" fontId="21" fillId="0" borderId="0" xfId="15" applyNumberFormat="1" applyFont="1" applyAlignment="1" quotePrefix="1">
      <alignment horizontal="left"/>
    </xf>
    <xf numFmtId="173" fontId="22" fillId="0" borderId="0" xfId="15" applyNumberFormat="1" applyFont="1" applyAlignment="1" quotePrefix="1">
      <alignment horizontal="left"/>
    </xf>
    <xf numFmtId="173" fontId="20" fillId="0" borderId="0" xfId="0" applyNumberFormat="1" applyFont="1" applyAlignment="1">
      <alignment/>
    </xf>
    <xf numFmtId="173" fontId="21" fillId="0" borderId="0" xfId="15" applyNumberFormat="1" applyFont="1" applyAlignment="1">
      <alignment/>
    </xf>
    <xf numFmtId="173" fontId="22" fillId="0" borderId="0" xfId="15" applyNumberFormat="1" applyFont="1" applyBorder="1" applyAlignment="1" quotePrefix="1">
      <alignment horizontal="left"/>
    </xf>
    <xf numFmtId="17" fontId="23" fillId="0" borderId="0" xfId="0" applyNumberFormat="1" applyFont="1" applyAlignment="1" quotePrefix="1">
      <alignment horizontal="left"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3333750" y="0"/>
          <a:ext cx="1562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Reception du:01/12/97    
  Au : 19/12/97</a:t>
          </a:r>
        </a:p>
      </xdr:txBody>
    </xdr:sp>
    <xdr:clientData/>
  </xdr:twoCellAnchor>
  <xdr:twoCellAnchor>
    <xdr:from>
      <xdr:col>14</xdr:col>
      <xdr:colOff>9525</xdr:colOff>
      <xdr:row>0</xdr:row>
      <xdr:rowOff>9525</xdr:rowOff>
    </xdr:from>
    <xdr:to>
      <xdr:col>16</xdr:col>
      <xdr:colOff>152400</xdr:colOff>
      <xdr:row>1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810375" y="9525"/>
          <a:ext cx="1276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Stock Initial :
          brut,
                 86'479
   </a:t>
          </a:r>
        </a:p>
      </xdr:txBody>
    </xdr:sp>
    <xdr:clientData/>
  </xdr:twoCellAnchor>
  <xdr:twoCellAnchor>
    <xdr:from>
      <xdr:col>16</xdr:col>
      <xdr:colOff>161925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3" name="Texte 3"/>
        <xdr:cNvSpPr txBox="1">
          <a:spLocks noChangeArrowheads="1"/>
        </xdr:cNvSpPr>
      </xdr:nvSpPr>
      <xdr:spPr>
        <a:xfrm>
          <a:off x="8096250" y="0"/>
          <a:ext cx="1009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Mois de:
  Janvier                                        
         1998        </a:t>
          </a:r>
        </a:p>
      </xdr:txBody>
    </xdr:sp>
    <xdr:clientData/>
  </xdr:twoCellAnchor>
  <xdr:twoCellAnchor>
    <xdr:from>
      <xdr:col>0</xdr:col>
      <xdr:colOff>923925</xdr:colOff>
      <xdr:row>1</xdr:row>
      <xdr:rowOff>314325</xdr:rowOff>
    </xdr:from>
    <xdr:to>
      <xdr:col>12</xdr:col>
      <xdr:colOff>0</xdr:colOff>
      <xdr:row>3</xdr:row>
      <xdr:rowOff>152400</xdr:rowOff>
    </xdr:to>
    <xdr:sp>
      <xdr:nvSpPr>
        <xdr:cNvPr id="4" name="Texte 4"/>
        <xdr:cNvSpPr txBox="1">
          <a:spLocks noChangeArrowheads="1"/>
        </xdr:cNvSpPr>
      </xdr:nvSpPr>
      <xdr:spPr>
        <a:xfrm>
          <a:off x="923925" y="838200"/>
          <a:ext cx="5314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showZeros="0" workbookViewId="0" topLeftCell="B23">
      <selection activeCell="I42" sqref="I42"/>
    </sheetView>
  </sheetViews>
  <sheetFormatPr defaultColWidth="11.421875" defaultRowHeight="12" customHeight="1"/>
  <cols>
    <col min="1" max="1" width="15.28125" style="75" customWidth="1"/>
    <col min="2" max="2" width="4.57421875" style="75" customWidth="1"/>
    <col min="3" max="3" width="8.00390625" style="75" customWidth="1"/>
    <col min="4" max="4" width="8.8515625" style="75" customWidth="1"/>
    <col min="5" max="5" width="7.28125" style="75" customWidth="1"/>
    <col min="6" max="8" width="7.421875" style="75" customWidth="1"/>
    <col min="9" max="9" width="7.140625" style="75" customWidth="1"/>
    <col min="10" max="10" width="7.28125" style="75" customWidth="1"/>
    <col min="11" max="11" width="6.7109375" style="75" customWidth="1"/>
    <col min="12" max="12" width="6.140625" style="75" customWidth="1"/>
    <col min="13" max="13" width="8.28125" style="75" customWidth="1"/>
    <col min="14" max="14" width="0.13671875" style="75" customWidth="1"/>
    <col min="15" max="15" width="8.140625" style="75" customWidth="1"/>
    <col min="16" max="16" width="8.8515625" style="75" customWidth="1"/>
    <col min="17" max="17" width="8.28125" style="75" customWidth="1"/>
    <col min="18" max="18" width="9.28125" style="75" customWidth="1"/>
    <col min="19" max="19" width="0.2890625" style="75" hidden="1" customWidth="1"/>
    <col min="20" max="20" width="7.7109375" style="75" customWidth="1"/>
    <col min="21" max="16384" width="11.421875" style="75" customWidth="1"/>
  </cols>
  <sheetData>
    <row r="1" spans="1:20" ht="41.25" customHeight="1">
      <c r="A1" s="75" t="s">
        <v>0</v>
      </c>
      <c r="B1" s="76" t="s">
        <v>1</v>
      </c>
      <c r="C1" s="77"/>
      <c r="D1" s="77"/>
      <c r="E1" s="77"/>
      <c r="F1" s="77"/>
      <c r="G1" s="77"/>
      <c r="H1" s="9"/>
      <c r="J1" s="15" t="s">
        <v>2</v>
      </c>
      <c r="L1" s="2" t="s">
        <v>3</v>
      </c>
      <c r="M1" s="9"/>
      <c r="N1" s="9"/>
      <c r="O1" s="78"/>
      <c r="P1" s="77"/>
      <c r="Q1" s="79"/>
      <c r="R1" s="77"/>
      <c r="S1" s="77"/>
      <c r="T1" s="78"/>
    </row>
    <row r="2" spans="1:19" ht="24.75" customHeight="1">
      <c r="A2" s="75" t="s">
        <v>4</v>
      </c>
      <c r="B2" s="75" t="s">
        <v>5</v>
      </c>
      <c r="C2" s="75" t="s">
        <v>6</v>
      </c>
      <c r="D2" s="51" t="s">
        <v>7</v>
      </c>
      <c r="E2" s="51" t="s">
        <v>8</v>
      </c>
      <c r="F2" s="51" t="s">
        <v>9</v>
      </c>
      <c r="G2" s="115" t="s">
        <v>79</v>
      </c>
      <c r="H2" s="51" t="s">
        <v>10</v>
      </c>
      <c r="I2" s="51" t="s">
        <v>11</v>
      </c>
      <c r="J2" s="51" t="s">
        <v>12</v>
      </c>
      <c r="K2" s="51" t="s">
        <v>62</v>
      </c>
      <c r="L2" s="51" t="s">
        <v>63</v>
      </c>
      <c r="M2" s="75" t="s">
        <v>13</v>
      </c>
      <c r="O2" s="75" t="s">
        <v>14</v>
      </c>
      <c r="R2" s="57"/>
      <c r="S2" s="58"/>
    </row>
    <row r="3" spans="2:20" ht="12" customHeight="1">
      <c r="B3" s="2"/>
      <c r="C3" s="2"/>
      <c r="D3" s="2"/>
      <c r="E3" s="2"/>
      <c r="F3" s="3"/>
      <c r="G3" s="4"/>
      <c r="H3" s="3"/>
      <c r="I3" s="5"/>
      <c r="J3" s="6"/>
      <c r="K3" s="6"/>
      <c r="L3" s="7"/>
      <c r="M3" s="8"/>
      <c r="N3" s="66"/>
      <c r="O3" s="80" t="s">
        <v>15</v>
      </c>
      <c r="P3" s="81" t="s">
        <v>16</v>
      </c>
      <c r="Q3" s="82" t="s">
        <v>17</v>
      </c>
      <c r="R3" s="82" t="s">
        <v>18</v>
      </c>
      <c r="S3" s="83"/>
      <c r="T3" s="84"/>
    </row>
    <row r="4" spans="1:20" ht="12" customHeight="1">
      <c r="A4" s="1" t="s">
        <v>19</v>
      </c>
      <c r="B4" s="2"/>
      <c r="C4" s="2"/>
      <c r="D4" s="2"/>
      <c r="E4" s="2"/>
      <c r="F4" s="3"/>
      <c r="G4" s="4"/>
      <c r="H4" s="3"/>
      <c r="I4" s="5"/>
      <c r="J4" s="6"/>
      <c r="K4" s="6"/>
      <c r="L4" s="7"/>
      <c r="M4" s="85" t="s">
        <v>20</v>
      </c>
      <c r="N4" s="86"/>
      <c r="O4" s="87" t="s">
        <v>21</v>
      </c>
      <c r="P4" s="75" t="s">
        <v>13</v>
      </c>
      <c r="Q4" s="75" t="s">
        <v>22</v>
      </c>
      <c r="R4" s="57" t="s">
        <v>23</v>
      </c>
      <c r="S4" s="58"/>
      <c r="T4" s="88"/>
    </row>
    <row r="5" spans="1:19" ht="12" customHeight="1">
      <c r="A5" s="9" t="s">
        <v>24</v>
      </c>
      <c r="B5" s="2">
        <v>373</v>
      </c>
      <c r="C5" s="10">
        <v>35765</v>
      </c>
      <c r="D5" s="54">
        <v>525</v>
      </c>
      <c r="E5" s="11"/>
      <c r="F5" s="12"/>
      <c r="G5" s="12"/>
      <c r="H5" s="12"/>
      <c r="I5" s="12"/>
      <c r="J5" s="12"/>
      <c r="K5" s="12"/>
      <c r="L5" s="12"/>
      <c r="M5" s="36">
        <f aca="true" t="shared" si="0" ref="M5:M13">SUM(D5:L5)</f>
        <v>525</v>
      </c>
      <c r="N5" s="48"/>
      <c r="O5" s="71" t="s">
        <v>72</v>
      </c>
      <c r="P5" s="57"/>
      <c r="Q5" s="57"/>
      <c r="R5" s="71" t="s">
        <v>94</v>
      </c>
      <c r="S5" s="63"/>
    </row>
    <row r="6" spans="1:19" ht="12" customHeight="1">
      <c r="A6" s="2" t="s">
        <v>25</v>
      </c>
      <c r="B6" s="2">
        <v>374</v>
      </c>
      <c r="C6" s="52">
        <v>35766</v>
      </c>
      <c r="D6" s="89">
        <v>23073</v>
      </c>
      <c r="E6" s="12"/>
      <c r="F6" s="12"/>
      <c r="G6" s="12"/>
      <c r="H6" s="12"/>
      <c r="I6" s="12"/>
      <c r="J6" s="12"/>
      <c r="K6" s="12"/>
      <c r="L6" s="14"/>
      <c r="M6" s="36">
        <f t="shared" si="0"/>
        <v>23073</v>
      </c>
      <c r="N6" s="48"/>
      <c r="O6" s="75">
        <v>49136</v>
      </c>
      <c r="P6" s="90">
        <f>A32</f>
        <v>60181</v>
      </c>
      <c r="Q6" s="90">
        <v>22838</v>
      </c>
      <c r="R6" s="92">
        <f>O6+P6-Q6</f>
        <v>86479</v>
      </c>
      <c r="S6" s="58"/>
    </row>
    <row r="7" spans="1:19" ht="12" customHeight="1">
      <c r="A7" s="2" t="s">
        <v>26</v>
      </c>
      <c r="B7" s="14">
        <v>375</v>
      </c>
      <c r="C7" s="53">
        <v>35768</v>
      </c>
      <c r="D7" s="12">
        <v>22734</v>
      </c>
      <c r="E7" s="12"/>
      <c r="F7" s="12"/>
      <c r="G7" s="12"/>
      <c r="H7" s="12"/>
      <c r="I7" s="12"/>
      <c r="J7" s="12"/>
      <c r="K7" s="12"/>
      <c r="L7" s="12"/>
      <c r="M7" s="36">
        <f t="shared" si="0"/>
        <v>22734</v>
      </c>
      <c r="N7" s="48"/>
      <c r="O7" s="75" t="s">
        <v>47</v>
      </c>
      <c r="R7" s="75" t="s">
        <v>48</v>
      </c>
      <c r="S7" s="17"/>
    </row>
    <row r="8" spans="1:19" ht="12" customHeight="1">
      <c r="A8" s="55" t="s">
        <v>27</v>
      </c>
      <c r="B8" s="2">
        <v>376</v>
      </c>
      <c r="C8" s="53">
        <v>35768</v>
      </c>
      <c r="D8" s="12">
        <v>661</v>
      </c>
      <c r="E8" s="12"/>
      <c r="F8" s="12"/>
      <c r="G8" s="12"/>
      <c r="H8" s="12"/>
      <c r="I8" s="12"/>
      <c r="J8" s="69"/>
      <c r="K8" s="12"/>
      <c r="L8" s="12"/>
      <c r="M8" s="36">
        <f t="shared" si="0"/>
        <v>661</v>
      </c>
      <c r="N8" s="48"/>
      <c r="O8" s="64">
        <v>22795</v>
      </c>
      <c r="P8" s="19">
        <f>D27</f>
        <v>188013</v>
      </c>
      <c r="Q8" s="19"/>
      <c r="R8" s="37">
        <f>O8+P8-Q8</f>
        <v>210808</v>
      </c>
      <c r="S8" s="17"/>
    </row>
    <row r="9" spans="1:19" ht="12" customHeight="1">
      <c r="A9" s="75" t="s">
        <v>28</v>
      </c>
      <c r="B9" s="2">
        <v>377</v>
      </c>
      <c r="C9" s="56">
        <v>35769</v>
      </c>
      <c r="D9" s="11">
        <v>12335</v>
      </c>
      <c r="E9" s="12"/>
      <c r="F9" s="12"/>
      <c r="G9" s="12"/>
      <c r="H9" s="12"/>
      <c r="I9" s="12"/>
      <c r="J9" s="12"/>
      <c r="K9" s="12"/>
      <c r="L9" s="12"/>
      <c r="M9" s="36">
        <f t="shared" si="0"/>
        <v>12335</v>
      </c>
      <c r="N9" s="48"/>
      <c r="O9" s="89">
        <v>22795</v>
      </c>
      <c r="P9" s="89">
        <v>133601</v>
      </c>
      <c r="R9" s="93">
        <f>SUM(O9:Q9)</f>
        <v>156396</v>
      </c>
      <c r="S9" s="17"/>
    </row>
    <row r="10" spans="1:20" ht="12" customHeight="1">
      <c r="A10" s="1" t="s">
        <v>29</v>
      </c>
      <c r="B10" s="2"/>
      <c r="C10" s="20"/>
      <c r="D10" s="21"/>
      <c r="E10" s="12"/>
      <c r="F10" s="19"/>
      <c r="G10" s="19"/>
      <c r="H10" s="19"/>
      <c r="I10" s="19"/>
      <c r="J10" s="19"/>
      <c r="K10" s="19"/>
      <c r="L10" s="19"/>
      <c r="M10" s="36">
        <f t="shared" si="0"/>
        <v>0</v>
      </c>
      <c r="N10" s="48"/>
      <c r="O10" s="16"/>
      <c r="P10" s="16" t="s">
        <v>30</v>
      </c>
      <c r="Q10" s="19"/>
      <c r="R10" s="46"/>
      <c r="S10" s="17"/>
      <c r="T10" s="22"/>
    </row>
    <row r="11" spans="1:20" ht="12" customHeight="1">
      <c r="A11" s="22" t="s">
        <v>31</v>
      </c>
      <c r="B11" s="2">
        <v>378</v>
      </c>
      <c r="C11" s="56">
        <v>35772</v>
      </c>
      <c r="D11" s="12">
        <v>939</v>
      </c>
      <c r="E11" s="12"/>
      <c r="F11" s="12"/>
      <c r="G11" s="12"/>
      <c r="H11" s="12"/>
      <c r="I11" s="12"/>
      <c r="J11" s="12"/>
      <c r="K11" s="12"/>
      <c r="L11" s="12"/>
      <c r="M11" s="36">
        <f t="shared" si="0"/>
        <v>939</v>
      </c>
      <c r="N11" s="48"/>
      <c r="O11" s="49" t="s">
        <v>60</v>
      </c>
      <c r="P11" s="75" t="s">
        <v>87</v>
      </c>
      <c r="Q11" s="19">
        <v>8800</v>
      </c>
      <c r="R11" s="99" t="s">
        <v>89</v>
      </c>
      <c r="S11" s="47"/>
      <c r="T11" s="22"/>
    </row>
    <row r="12" spans="1:19" ht="12" customHeight="1">
      <c r="A12" s="9" t="s">
        <v>32</v>
      </c>
      <c r="B12" s="2">
        <v>380</v>
      </c>
      <c r="C12" s="56">
        <v>35772</v>
      </c>
      <c r="D12" s="12">
        <v>293</v>
      </c>
      <c r="E12" s="21"/>
      <c r="F12" s="12"/>
      <c r="G12" s="12"/>
      <c r="H12" s="12"/>
      <c r="I12" s="12"/>
      <c r="J12" s="12"/>
      <c r="K12" s="12"/>
      <c r="L12" s="12"/>
      <c r="M12" s="36">
        <f t="shared" si="0"/>
        <v>293</v>
      </c>
      <c r="N12" s="48"/>
      <c r="O12" s="59" t="s">
        <v>88</v>
      </c>
      <c r="P12" s="98" t="s">
        <v>61</v>
      </c>
      <c r="Q12" s="59">
        <v>14038</v>
      </c>
      <c r="R12" s="100">
        <v>8800</v>
      </c>
      <c r="S12" s="58"/>
    </row>
    <row r="13" spans="1:19" ht="12" customHeight="1">
      <c r="A13" s="25" t="s">
        <v>55</v>
      </c>
      <c r="B13" s="2">
        <v>381</v>
      </c>
      <c r="C13" s="72">
        <v>35773</v>
      </c>
      <c r="D13" s="12">
        <v>23203</v>
      </c>
      <c r="E13" s="12"/>
      <c r="F13" s="12"/>
      <c r="G13" s="12"/>
      <c r="H13" s="12"/>
      <c r="I13" s="12"/>
      <c r="J13" s="12"/>
      <c r="K13" s="12"/>
      <c r="L13" s="12"/>
      <c r="M13" s="36">
        <f t="shared" si="0"/>
        <v>23203</v>
      </c>
      <c r="N13" s="48"/>
      <c r="O13" s="57"/>
      <c r="P13" s="57"/>
      <c r="Q13" s="70">
        <f>SUM(Q11:Q12)</f>
        <v>22838</v>
      </c>
      <c r="R13" s="46"/>
      <c r="S13" s="26"/>
    </row>
    <row r="14" spans="1:19" ht="12" customHeight="1">
      <c r="A14" s="27" t="s">
        <v>51</v>
      </c>
      <c r="B14" s="2">
        <v>382</v>
      </c>
      <c r="C14" s="74">
        <v>35775</v>
      </c>
      <c r="D14" s="75">
        <v>0</v>
      </c>
      <c r="E14" s="19"/>
      <c r="F14" s="19"/>
      <c r="G14" s="19"/>
      <c r="H14" s="19"/>
      <c r="I14" s="29">
        <v>5769</v>
      </c>
      <c r="J14" s="19"/>
      <c r="K14" s="19"/>
      <c r="L14" s="19"/>
      <c r="M14" s="36">
        <f>SUM(E14:L14)</f>
        <v>5769</v>
      </c>
      <c r="N14" s="48"/>
      <c r="S14" s="26"/>
    </row>
    <row r="15" spans="1:19" ht="12" customHeight="1">
      <c r="A15" s="30" t="s">
        <v>52</v>
      </c>
      <c r="B15" s="2">
        <v>383</v>
      </c>
      <c r="C15" s="74">
        <v>35775</v>
      </c>
      <c r="D15" s="12">
        <v>4344</v>
      </c>
      <c r="E15" s="12"/>
      <c r="F15" s="12"/>
      <c r="G15" s="12"/>
      <c r="H15" s="12"/>
      <c r="I15" s="12"/>
      <c r="J15" s="12"/>
      <c r="K15" s="12"/>
      <c r="L15" s="12"/>
      <c r="M15" s="36">
        <f aca="true" t="shared" si="1" ref="M15:M27">SUM(D15:L15)</f>
        <v>4344</v>
      </c>
      <c r="N15" s="48"/>
      <c r="O15" s="24" t="s">
        <v>33</v>
      </c>
      <c r="P15" s="24"/>
      <c r="Q15" s="24"/>
      <c r="R15" s="16"/>
      <c r="S15" s="26"/>
    </row>
    <row r="16" spans="1:19" ht="12" customHeight="1">
      <c r="A16" s="27" t="s">
        <v>56</v>
      </c>
      <c r="B16" s="2">
        <v>384</v>
      </c>
      <c r="C16" s="74">
        <v>35775</v>
      </c>
      <c r="D16" s="45">
        <v>3259</v>
      </c>
      <c r="E16" s="29"/>
      <c r="F16" s="19"/>
      <c r="G16" s="19"/>
      <c r="H16" s="19"/>
      <c r="I16" s="19"/>
      <c r="J16" s="19"/>
      <c r="K16" s="19"/>
      <c r="L16" s="19"/>
      <c r="M16" s="36">
        <f t="shared" si="1"/>
        <v>3259</v>
      </c>
      <c r="N16" s="48"/>
      <c r="O16" s="19" t="s">
        <v>34</v>
      </c>
      <c r="P16" s="19" t="s">
        <v>35</v>
      </c>
      <c r="Q16" s="19" t="s">
        <v>36</v>
      </c>
      <c r="R16" s="57" t="s">
        <v>37</v>
      </c>
      <c r="S16" s="26"/>
    </row>
    <row r="17" spans="1:22" ht="12" customHeight="1">
      <c r="A17" s="57" t="s">
        <v>53</v>
      </c>
      <c r="B17" s="2">
        <v>385</v>
      </c>
      <c r="C17" s="74">
        <v>35775</v>
      </c>
      <c r="D17" s="109">
        <v>22838</v>
      </c>
      <c r="E17" s="46"/>
      <c r="F17" s="27"/>
      <c r="G17" s="19"/>
      <c r="H17" s="19"/>
      <c r="I17" s="19"/>
      <c r="J17" s="19"/>
      <c r="K17" s="19"/>
      <c r="L17" s="19"/>
      <c r="M17" s="36">
        <f t="shared" si="1"/>
        <v>22838</v>
      </c>
      <c r="N17" s="48"/>
      <c r="O17" s="37">
        <v>22838</v>
      </c>
      <c r="P17" s="19">
        <v>2188</v>
      </c>
      <c r="Q17" s="19">
        <f>O17-P17</f>
        <v>20650</v>
      </c>
      <c r="R17" s="19">
        <v>0</v>
      </c>
      <c r="S17" s="26"/>
      <c r="U17" s="2"/>
      <c r="V17" s="2"/>
    </row>
    <row r="18" spans="1:22" ht="12" customHeight="1">
      <c r="A18" s="30" t="s">
        <v>54</v>
      </c>
      <c r="B18" s="2">
        <v>386</v>
      </c>
      <c r="C18" s="74">
        <v>35775</v>
      </c>
      <c r="D18" s="46">
        <v>13628</v>
      </c>
      <c r="E18" s="31"/>
      <c r="F18" s="32"/>
      <c r="G18" s="19"/>
      <c r="H18" s="19"/>
      <c r="I18" s="19"/>
      <c r="J18" s="19"/>
      <c r="K18" s="19"/>
      <c r="L18" s="14"/>
      <c r="M18" s="36">
        <f t="shared" si="1"/>
        <v>13628</v>
      </c>
      <c r="N18" s="48"/>
      <c r="O18" s="19" t="s">
        <v>38</v>
      </c>
      <c r="P18" s="19" t="s">
        <v>39</v>
      </c>
      <c r="Q18" s="37" t="s">
        <v>40</v>
      </c>
      <c r="R18" s="19"/>
      <c r="S18" s="26"/>
      <c r="U18" s="2"/>
      <c r="V18" s="77"/>
    </row>
    <row r="19" spans="1:22" ht="12" customHeight="1">
      <c r="A19" s="91" t="s">
        <v>71</v>
      </c>
      <c r="B19" s="2"/>
      <c r="C19" s="2"/>
      <c r="D19" s="33"/>
      <c r="E19" s="31"/>
      <c r="F19" s="19"/>
      <c r="G19" s="19"/>
      <c r="H19" s="19"/>
      <c r="I19" s="19"/>
      <c r="J19" s="19"/>
      <c r="K19" s="19"/>
      <c r="L19" s="19"/>
      <c r="M19" s="36">
        <f t="shared" si="1"/>
        <v>0</v>
      </c>
      <c r="N19" s="48"/>
      <c r="O19" s="19">
        <v>1512</v>
      </c>
      <c r="P19" s="19">
        <v>2237</v>
      </c>
      <c r="Q19" s="37">
        <f>Q17+R17+O19+P19</f>
        <v>24399</v>
      </c>
      <c r="R19" s="19"/>
      <c r="S19" s="34"/>
      <c r="U19" s="77"/>
      <c r="V19" s="77"/>
    </row>
    <row r="20" spans="1:22" ht="12" customHeight="1">
      <c r="A20" s="73" t="s">
        <v>31</v>
      </c>
      <c r="B20" s="2">
        <v>387</v>
      </c>
      <c r="C20" s="72">
        <v>35779</v>
      </c>
      <c r="D20" s="11">
        <v>726</v>
      </c>
      <c r="E20" s="35"/>
      <c r="F20" s="12"/>
      <c r="G20" s="12"/>
      <c r="H20" s="12"/>
      <c r="I20" s="12"/>
      <c r="J20" s="36"/>
      <c r="K20" s="24"/>
      <c r="L20" s="19"/>
      <c r="M20" s="36">
        <f t="shared" si="1"/>
        <v>726</v>
      </c>
      <c r="N20" s="48"/>
      <c r="S20" s="13"/>
      <c r="U20" s="2"/>
      <c r="V20" s="2"/>
    </row>
    <row r="21" spans="1:22" ht="12" customHeight="1">
      <c r="A21" s="62" t="s">
        <v>74</v>
      </c>
      <c r="B21" s="2">
        <v>389</v>
      </c>
      <c r="C21" s="72">
        <v>35779</v>
      </c>
      <c r="D21" s="11">
        <v>23564</v>
      </c>
      <c r="E21" s="31"/>
      <c r="F21" s="12"/>
      <c r="G21" s="12"/>
      <c r="H21" s="12"/>
      <c r="I21" s="12"/>
      <c r="J21" s="23"/>
      <c r="K21" s="24"/>
      <c r="L21" s="37"/>
      <c r="M21" s="36">
        <f>SUM(D21:L21)</f>
        <v>23564</v>
      </c>
      <c r="N21" s="48"/>
      <c r="Q21" s="75" t="s">
        <v>41</v>
      </c>
      <c r="R21" s="90"/>
      <c r="S21" s="61"/>
      <c r="U21" s="2"/>
      <c r="V21" s="2"/>
    </row>
    <row r="22" spans="1:22" ht="12" customHeight="1">
      <c r="A22" s="114" t="s">
        <v>77</v>
      </c>
      <c r="B22" s="2">
        <v>391</v>
      </c>
      <c r="C22" s="72">
        <v>35782</v>
      </c>
      <c r="D22" s="21">
        <v>151</v>
      </c>
      <c r="E22" s="31"/>
      <c r="F22" s="12"/>
      <c r="G22" s="12"/>
      <c r="H22" s="12"/>
      <c r="I22" s="12"/>
      <c r="J22" s="23"/>
      <c r="K22" s="24"/>
      <c r="L22" s="37"/>
      <c r="M22" s="36">
        <f t="shared" si="1"/>
        <v>151</v>
      </c>
      <c r="N22" s="48"/>
      <c r="O22" s="91" t="s">
        <v>42</v>
      </c>
      <c r="P22" s="91" t="s">
        <v>43</v>
      </c>
      <c r="Q22" s="91" t="s">
        <v>64</v>
      </c>
      <c r="R22" s="91" t="s">
        <v>75</v>
      </c>
      <c r="S22" s="26"/>
      <c r="U22" s="2"/>
      <c r="V22" s="2"/>
    </row>
    <row r="23" spans="1:22" ht="12" customHeight="1">
      <c r="A23" s="62" t="s">
        <v>76</v>
      </c>
      <c r="B23" s="2">
        <v>392</v>
      </c>
      <c r="C23" s="72">
        <v>35782</v>
      </c>
      <c r="D23" s="38">
        <v>23299</v>
      </c>
      <c r="E23" s="31"/>
      <c r="F23" s="23"/>
      <c r="G23" s="23"/>
      <c r="H23" s="23"/>
      <c r="I23" s="23"/>
      <c r="J23" s="23"/>
      <c r="K23" s="23"/>
      <c r="L23" s="24"/>
      <c r="M23" s="36">
        <f t="shared" si="1"/>
        <v>23299</v>
      </c>
      <c r="N23" s="48"/>
      <c r="O23" s="91">
        <v>428690</v>
      </c>
      <c r="P23" s="92">
        <v>70572</v>
      </c>
      <c r="Q23" s="91">
        <v>62408</v>
      </c>
      <c r="R23" s="92">
        <f>Q19</f>
        <v>24399</v>
      </c>
      <c r="S23" s="26"/>
      <c r="U23" s="2"/>
      <c r="V23" s="2"/>
    </row>
    <row r="24" spans="1:19" ht="12" customHeight="1">
      <c r="A24" s="75" t="s">
        <v>78</v>
      </c>
      <c r="B24" s="2">
        <v>394</v>
      </c>
      <c r="C24" s="72">
        <v>35782</v>
      </c>
      <c r="D24" s="39">
        <v>12441</v>
      </c>
      <c r="E24" s="31"/>
      <c r="F24" s="12"/>
      <c r="G24" s="12"/>
      <c r="H24" s="12"/>
      <c r="I24" s="40"/>
      <c r="J24" s="12"/>
      <c r="K24" s="12"/>
      <c r="L24" s="12"/>
      <c r="M24" s="36">
        <f t="shared" si="1"/>
        <v>12441</v>
      </c>
      <c r="N24" s="48"/>
      <c r="O24" s="19"/>
      <c r="P24" s="19"/>
      <c r="R24" s="107" t="s">
        <v>67</v>
      </c>
      <c r="S24" s="26"/>
    </row>
    <row r="25" spans="1:19" ht="12" customHeight="1">
      <c r="A25" s="75" t="s">
        <v>78</v>
      </c>
      <c r="B25" s="2">
        <v>395</v>
      </c>
      <c r="C25" s="72">
        <v>35782</v>
      </c>
      <c r="D25" s="41"/>
      <c r="E25" s="31"/>
      <c r="F25" s="31"/>
      <c r="G25" s="19">
        <v>67</v>
      </c>
      <c r="H25" s="19"/>
      <c r="I25" s="19"/>
      <c r="J25" s="19"/>
      <c r="K25" s="19"/>
      <c r="L25" s="19"/>
      <c r="M25" s="36">
        <f t="shared" si="1"/>
        <v>67</v>
      </c>
      <c r="N25" s="48"/>
      <c r="R25" s="93">
        <f>SUM(O23:R23)</f>
        <v>586069</v>
      </c>
      <c r="S25" s="75" t="s">
        <v>44</v>
      </c>
    </row>
    <row r="26" spans="2:19" ht="12" customHeight="1">
      <c r="B26" s="2"/>
      <c r="C26" s="42"/>
      <c r="D26" s="69"/>
      <c r="E26" s="69"/>
      <c r="F26" s="12"/>
      <c r="G26" s="69"/>
      <c r="H26" s="69"/>
      <c r="I26" s="69"/>
      <c r="J26" s="69"/>
      <c r="K26" s="69"/>
      <c r="L26" s="69"/>
      <c r="M26" s="36">
        <f t="shared" si="1"/>
        <v>0</v>
      </c>
      <c r="N26" s="48"/>
      <c r="S26" s="65">
        <v>4577</v>
      </c>
    </row>
    <row r="27" spans="1:22" ht="12" customHeight="1">
      <c r="A27" s="116" t="s">
        <v>45</v>
      </c>
      <c r="B27" s="117"/>
      <c r="C27" s="118"/>
      <c r="D27" s="119">
        <f>SUM(D5:D26)</f>
        <v>188013</v>
      </c>
      <c r="E27" s="119"/>
      <c r="F27" s="119"/>
      <c r="G27" s="119">
        <f>SUM(G25:G26)</f>
        <v>67</v>
      </c>
      <c r="H27" s="119"/>
      <c r="I27" s="119">
        <f>SUM(I14:I26)</f>
        <v>5769</v>
      </c>
      <c r="J27" s="119"/>
      <c r="K27" s="119"/>
      <c r="L27" s="119"/>
      <c r="M27" s="120">
        <f t="shared" si="1"/>
        <v>193849</v>
      </c>
      <c r="N27" s="18"/>
      <c r="O27" s="75" t="s">
        <v>92</v>
      </c>
      <c r="R27" s="121">
        <f>R25-O23</f>
        <v>157379</v>
      </c>
      <c r="S27" s="43"/>
      <c r="U27" s="2"/>
      <c r="V27" s="2"/>
    </row>
    <row r="28" spans="1:22" ht="12" customHeight="1">
      <c r="A28" s="30"/>
      <c r="B28" s="2"/>
      <c r="E28" s="42" t="s">
        <v>57</v>
      </c>
      <c r="F28" s="31" t="s">
        <v>80</v>
      </c>
      <c r="G28" s="12">
        <f>SUM(10*880)</f>
        <v>8800</v>
      </c>
      <c r="H28" s="31" t="s">
        <v>58</v>
      </c>
      <c r="I28" s="69"/>
      <c r="J28" s="12">
        <v>22838</v>
      </c>
      <c r="L28" s="12"/>
      <c r="M28" s="12"/>
      <c r="N28" s="18"/>
      <c r="S28" s="26"/>
      <c r="U28" s="2"/>
      <c r="V28" s="2"/>
    </row>
    <row r="29" spans="1:22" ht="12" customHeight="1">
      <c r="A29" s="112" t="s">
        <v>46</v>
      </c>
      <c r="B29" s="2"/>
      <c r="E29" s="2"/>
      <c r="F29" s="69"/>
      <c r="G29" s="12">
        <v>13628</v>
      </c>
      <c r="H29" s="12" t="s">
        <v>59</v>
      </c>
      <c r="I29" s="12"/>
      <c r="J29" s="12">
        <v>8800</v>
      </c>
      <c r="K29" s="12" t="s">
        <v>90</v>
      </c>
      <c r="L29" s="12"/>
      <c r="M29" s="12"/>
      <c r="N29" s="18"/>
      <c r="O29" s="75" t="s">
        <v>91</v>
      </c>
      <c r="P29" s="75" t="s">
        <v>84</v>
      </c>
      <c r="Q29" s="75" t="s">
        <v>85</v>
      </c>
      <c r="R29" s="91" t="s">
        <v>86</v>
      </c>
      <c r="S29" s="26"/>
      <c r="U29" s="2"/>
      <c r="V29" s="2"/>
    </row>
    <row r="30" spans="1:22" ht="12" customHeight="1">
      <c r="A30" s="113">
        <f>D11+D12+D13+D14+D15+D16+D17+D18</f>
        <v>68504</v>
      </c>
      <c r="B30" s="2"/>
      <c r="E30" s="2"/>
      <c r="F30" s="69"/>
      <c r="G30" s="12">
        <v>2366</v>
      </c>
      <c r="H30" s="12" t="s">
        <v>52</v>
      </c>
      <c r="I30" s="12"/>
      <c r="J30" s="69">
        <f>J28-J29</f>
        <v>14038</v>
      </c>
      <c r="K30" s="12" t="s">
        <v>82</v>
      </c>
      <c r="L30" s="69"/>
      <c r="M30" s="69"/>
      <c r="N30" s="94"/>
      <c r="O30" s="75">
        <v>63493</v>
      </c>
      <c r="P30" s="75">
        <v>60479</v>
      </c>
      <c r="Q30" s="75">
        <v>30003</v>
      </c>
      <c r="R30" s="91">
        <f>SUM(O30:Q30)</f>
        <v>153975</v>
      </c>
      <c r="S30" s="26"/>
      <c r="U30" s="2"/>
      <c r="V30" s="2"/>
    </row>
    <row r="31" spans="1:22" ht="12" customHeight="1">
      <c r="A31" s="112" t="s">
        <v>73</v>
      </c>
      <c r="B31" s="2"/>
      <c r="D31" s="57"/>
      <c r="E31" s="2"/>
      <c r="F31" s="69"/>
      <c r="G31" s="24">
        <v>1504</v>
      </c>
      <c r="H31" s="24" t="s">
        <v>56</v>
      </c>
      <c r="I31" s="24"/>
      <c r="J31" s="24">
        <v>8800</v>
      </c>
      <c r="K31" s="12" t="s">
        <v>83</v>
      </c>
      <c r="L31" s="12"/>
      <c r="M31" s="12"/>
      <c r="N31" s="18"/>
      <c r="S31" s="26"/>
      <c r="U31" s="2"/>
      <c r="V31" s="2"/>
    </row>
    <row r="32" spans="1:22" ht="12" customHeight="1">
      <c r="A32" s="110">
        <f>D20+D21+D22+D23+D24+D25+D26</f>
        <v>60181</v>
      </c>
      <c r="B32" s="2"/>
      <c r="D32" s="57"/>
      <c r="E32" s="28"/>
      <c r="F32" s="67"/>
      <c r="G32" s="60">
        <f>D20</f>
        <v>726</v>
      </c>
      <c r="H32" s="57" t="s">
        <v>31</v>
      </c>
      <c r="I32" s="37"/>
      <c r="J32" s="37">
        <f>SUM(J30:J31)</f>
        <v>22838</v>
      </c>
      <c r="K32" s="37"/>
      <c r="L32" s="12"/>
      <c r="M32" s="12"/>
      <c r="N32" s="18"/>
      <c r="O32" s="91" t="s">
        <v>93</v>
      </c>
      <c r="R32" s="121">
        <f>R27-R30</f>
        <v>3404</v>
      </c>
      <c r="S32" s="26"/>
      <c r="U32" s="2"/>
      <c r="V32" s="2"/>
    </row>
    <row r="33" spans="1:30" s="57" customFormat="1" ht="12" customHeight="1">
      <c r="A33" s="75"/>
      <c r="B33" s="28"/>
      <c r="D33" s="75"/>
      <c r="F33" s="37"/>
      <c r="G33" s="12">
        <f>D21</f>
        <v>23564</v>
      </c>
      <c r="H33" s="31" t="s">
        <v>81</v>
      </c>
      <c r="I33" s="75"/>
      <c r="J33" s="75"/>
      <c r="K33" s="75"/>
      <c r="L33" s="24"/>
      <c r="M33" s="24"/>
      <c r="N33" s="24"/>
      <c r="O33" s="75"/>
      <c r="P33" s="75"/>
      <c r="Q33" s="75"/>
      <c r="R33" s="75"/>
      <c r="S33" s="24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s="57" customFormat="1" ht="12" customHeight="1">
      <c r="A34" s="28"/>
      <c r="B34" s="28"/>
      <c r="D34" s="75"/>
      <c r="E34" s="75"/>
      <c r="F34" s="75"/>
      <c r="G34" s="90">
        <f>D22</f>
        <v>151</v>
      </c>
      <c r="H34" s="19" t="s">
        <v>107</v>
      </c>
      <c r="I34" s="44"/>
      <c r="J34" s="44"/>
      <c r="K34" s="44"/>
      <c r="L34" s="37"/>
      <c r="M34" s="37"/>
      <c r="N34" s="37"/>
      <c r="O34" s="75"/>
      <c r="P34" s="102" t="s">
        <v>50</v>
      </c>
      <c r="Q34" s="75"/>
      <c r="R34" s="103" t="s">
        <v>49</v>
      </c>
      <c r="S34" s="37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3:18" ht="12" customHeight="1">
      <c r="C35" s="28"/>
      <c r="D35" s="57"/>
      <c r="E35" s="57"/>
      <c r="F35" s="57"/>
      <c r="G35" s="60">
        <f>D23</f>
        <v>23299</v>
      </c>
      <c r="H35" s="57" t="s">
        <v>108</v>
      </c>
      <c r="I35" s="57"/>
      <c r="J35" s="57"/>
      <c r="K35" s="57"/>
      <c r="P35" s="19" t="s">
        <v>66</v>
      </c>
      <c r="R35" s="19" t="s">
        <v>66</v>
      </c>
    </row>
    <row r="36" spans="1:30" ht="12" customHeight="1">
      <c r="A36" s="28"/>
      <c r="B36" s="28"/>
      <c r="C36" s="28"/>
      <c r="D36" s="28"/>
      <c r="E36" s="2"/>
      <c r="F36" s="2"/>
      <c r="G36" s="111">
        <f>D24</f>
        <v>12441</v>
      </c>
      <c r="H36" s="2" t="s">
        <v>78</v>
      </c>
      <c r="I36" s="2"/>
      <c r="J36" s="2"/>
      <c r="K36" s="2"/>
      <c r="L36" s="44"/>
      <c r="M36" s="44"/>
      <c r="N36" s="44"/>
      <c r="O36" s="19"/>
      <c r="P36" s="101">
        <v>9569</v>
      </c>
      <c r="Q36" s="101" t="s">
        <v>69</v>
      </c>
      <c r="R36" s="111">
        <v>32417</v>
      </c>
      <c r="S36" s="44"/>
      <c r="T36" s="57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2" customHeight="1">
      <c r="A37" s="28"/>
      <c r="B37" s="28"/>
      <c r="C37" s="28"/>
      <c r="F37" s="91" t="s">
        <v>105</v>
      </c>
      <c r="G37" s="128">
        <f>SUM(G28:G36)</f>
        <v>86479</v>
      </c>
      <c r="L37" s="57"/>
      <c r="M37" s="57"/>
      <c r="N37" s="57"/>
      <c r="O37" s="19"/>
      <c r="P37" s="105">
        <v>1512</v>
      </c>
      <c r="Q37" s="104" t="s">
        <v>65</v>
      </c>
      <c r="R37" s="106">
        <v>23641</v>
      </c>
      <c r="S37" s="57"/>
      <c r="T37" s="57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" customHeight="1">
      <c r="A38" s="2"/>
      <c r="B38" s="2"/>
      <c r="C38" s="2"/>
      <c r="L38" s="2"/>
      <c r="M38" s="2"/>
      <c r="N38" s="2"/>
      <c r="O38" s="108" t="s">
        <v>70</v>
      </c>
      <c r="P38" s="60">
        <v>5769</v>
      </c>
      <c r="Q38" s="50"/>
      <c r="R38" s="5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5:18" ht="12" customHeight="1">
      <c r="O39" s="19" t="s">
        <v>68</v>
      </c>
      <c r="P39" s="68">
        <f>SUM(P37:P38)</f>
        <v>7281</v>
      </c>
      <c r="Q39" s="62"/>
      <c r="R39" s="19"/>
    </row>
    <row r="41" spans="1:30" ht="12" customHeight="1">
      <c r="A41" s="95"/>
      <c r="B41" s="95"/>
      <c r="C41" s="95"/>
      <c r="D41" s="2"/>
      <c r="E41" s="95"/>
      <c r="F41" s="95"/>
      <c r="G41" s="95"/>
      <c r="H41" s="95"/>
      <c r="I41" s="95"/>
      <c r="J41" s="95"/>
      <c r="K41" s="95"/>
      <c r="L41" s="95"/>
      <c r="M41" s="96"/>
      <c r="N41" s="96"/>
      <c r="O41" s="96"/>
      <c r="P41" s="96"/>
      <c r="Q41" s="96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2" customHeight="1">
      <c r="A42" s="9"/>
      <c r="B42" s="2"/>
      <c r="C42" s="2"/>
      <c r="D42" s="9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50" spans="1:17" ht="12" customHeight="1">
      <c r="A50" s="77"/>
      <c r="B50" s="2"/>
      <c r="C50" s="2"/>
      <c r="D50" s="2"/>
      <c r="E50" s="2"/>
      <c r="F50" s="77"/>
      <c r="G50" s="77"/>
      <c r="H50" s="2"/>
      <c r="I50" s="97"/>
      <c r="J50" s="97"/>
      <c r="K50" s="97"/>
      <c r="L50" s="97"/>
      <c r="M50" s="97"/>
      <c r="N50" s="97"/>
      <c r="O50" s="97"/>
      <c r="P50" s="97"/>
      <c r="Q50" s="97"/>
    </row>
    <row r="51" spans="1:17" ht="12" customHeight="1">
      <c r="A51" s="15"/>
      <c r="B51" s="2"/>
      <c r="C51" s="2"/>
      <c r="D51" s="2"/>
      <c r="E51" s="2"/>
      <c r="F51" s="2"/>
      <c r="G51" s="2"/>
      <c r="H51" s="2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12" customHeight="1">
      <c r="A52" s="2"/>
      <c r="B52" s="2"/>
      <c r="C52" s="2"/>
      <c r="D52" s="2"/>
      <c r="E52" s="2"/>
      <c r="F52" s="77"/>
      <c r="G52" s="2"/>
      <c r="H52" s="2"/>
      <c r="I52" s="97"/>
      <c r="J52" s="97"/>
      <c r="K52" s="97"/>
      <c r="L52" s="97"/>
      <c r="M52" s="97"/>
      <c r="N52" s="97"/>
      <c r="O52" s="97"/>
      <c r="P52" s="97"/>
      <c r="Q52" s="97"/>
    </row>
    <row r="54" spans="1:17" ht="12" customHeight="1">
      <c r="A54" s="77"/>
      <c r="B54" s="2"/>
      <c r="C54" s="2"/>
      <c r="D54" s="2"/>
      <c r="E54" s="2"/>
      <c r="F54" s="28"/>
      <c r="G54" s="2"/>
      <c r="H54" s="28"/>
      <c r="I54" s="2"/>
      <c r="J54" s="15"/>
      <c r="K54" s="2"/>
      <c r="L54" s="2"/>
      <c r="M54" s="2"/>
      <c r="N54" s="2"/>
      <c r="O54" s="2"/>
      <c r="P54" s="2"/>
      <c r="Q54" s="2"/>
    </row>
  </sheetData>
  <printOptions gridLines="1"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&amp;LPréparé par Kitenge Somwé&amp;C&amp;F&amp;R&amp;D</oddHeader>
    <oddFooter>&amp;L&amp;A&amp;CSKI / GHU Confidentiel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showZeros="0" tabSelected="1" workbookViewId="0" topLeftCell="H1">
      <selection activeCell="P2" sqref="P2:P24"/>
    </sheetView>
  </sheetViews>
  <sheetFormatPr defaultColWidth="11.421875" defaultRowHeight="12.75" outlineLevelRow="2"/>
  <cols>
    <col min="1" max="1" width="4.140625" style="0" customWidth="1"/>
    <col min="2" max="2" width="14.421875" style="0" customWidth="1"/>
    <col min="3" max="3" width="5.00390625" style="0" customWidth="1"/>
    <col min="4" max="4" width="5.140625" style="0" customWidth="1"/>
    <col min="5" max="5" width="7.8515625" style="0" customWidth="1"/>
    <col min="6" max="6" width="8.7109375" style="0" customWidth="1"/>
    <col min="7" max="15" width="8.28125" style="0" customWidth="1"/>
    <col min="16" max="16" width="8.28125" style="232" customWidth="1"/>
    <col min="17" max="19" width="8.28125" style="0" customWidth="1"/>
  </cols>
  <sheetData>
    <row r="1" spans="1:16" ht="12.75">
      <c r="A1" s="122" t="s">
        <v>124</v>
      </c>
      <c r="B1" s="122" t="s">
        <v>4</v>
      </c>
      <c r="C1" s="132" t="s">
        <v>112</v>
      </c>
      <c r="D1" s="123" t="s">
        <v>102</v>
      </c>
      <c r="E1" s="123" t="s">
        <v>6</v>
      </c>
      <c r="F1" s="124" t="s">
        <v>95</v>
      </c>
      <c r="G1" s="124" t="s">
        <v>103</v>
      </c>
      <c r="H1" s="124" t="s">
        <v>96</v>
      </c>
      <c r="I1" s="125" t="s">
        <v>99</v>
      </c>
      <c r="J1" s="126" t="s">
        <v>97</v>
      </c>
      <c r="K1" s="124" t="s">
        <v>98</v>
      </c>
      <c r="L1" s="126" t="s">
        <v>104</v>
      </c>
      <c r="M1" s="126" t="s">
        <v>100</v>
      </c>
      <c r="N1" s="124" t="s">
        <v>114</v>
      </c>
      <c r="O1" s="127" t="s">
        <v>101</v>
      </c>
      <c r="P1" s="231" t="s">
        <v>106</v>
      </c>
    </row>
    <row r="2" spans="1:16" s="129" customFormat="1" ht="9.75" customHeight="1" outlineLevel="2">
      <c r="A2" s="131">
        <v>2</v>
      </c>
      <c r="B2" s="130" t="s">
        <v>110</v>
      </c>
      <c r="C2" s="130">
        <v>1</v>
      </c>
      <c r="D2" s="139">
        <v>8</v>
      </c>
      <c r="E2" s="160">
        <v>35801</v>
      </c>
      <c r="F2" s="205">
        <v>834</v>
      </c>
      <c r="G2" s="206"/>
      <c r="H2" s="148"/>
      <c r="I2" s="148"/>
      <c r="J2" s="148"/>
      <c r="K2" s="148"/>
      <c r="L2" s="148"/>
      <c r="M2" s="148"/>
      <c r="N2" s="148"/>
      <c r="O2" s="144">
        <f>SUM(F2:N2)</f>
        <v>834</v>
      </c>
      <c r="P2" s="232" t="s">
        <v>156</v>
      </c>
    </row>
    <row r="3" spans="1:16" s="129" customFormat="1" ht="9.75" customHeight="1" outlineLevel="2">
      <c r="A3" s="131">
        <v>2</v>
      </c>
      <c r="B3" s="130" t="s">
        <v>113</v>
      </c>
      <c r="C3" s="133" t="s">
        <v>128</v>
      </c>
      <c r="D3" s="139">
        <v>9</v>
      </c>
      <c r="E3" s="160">
        <v>35801</v>
      </c>
      <c r="F3" s="141">
        <v>22676</v>
      </c>
      <c r="G3" s="148"/>
      <c r="H3" s="148"/>
      <c r="I3" s="148"/>
      <c r="J3" s="148"/>
      <c r="K3" s="148"/>
      <c r="L3" s="148"/>
      <c r="M3" s="148"/>
      <c r="N3" s="130"/>
      <c r="O3" s="144">
        <f>SUM(F3:N3)</f>
        <v>22676</v>
      </c>
      <c r="P3" s="233">
        <v>851</v>
      </c>
    </row>
    <row r="4" spans="1:16" s="129" customFormat="1" ht="9.75" customHeight="1" outlineLevel="2">
      <c r="A4" s="131">
        <v>2</v>
      </c>
      <c r="B4" s="130" t="s">
        <v>126</v>
      </c>
      <c r="C4" s="130">
        <v>3</v>
      </c>
      <c r="D4" s="139">
        <v>10</v>
      </c>
      <c r="E4" s="160">
        <v>35802</v>
      </c>
      <c r="F4" s="141">
        <v>7434</v>
      </c>
      <c r="G4" s="148"/>
      <c r="H4" s="148"/>
      <c r="I4" s="148"/>
      <c r="J4" s="148"/>
      <c r="K4" s="148"/>
      <c r="L4" s="148"/>
      <c r="M4" s="148"/>
      <c r="N4" s="130"/>
      <c r="O4" s="144">
        <f>SUM(F4:N4)</f>
        <v>7434</v>
      </c>
      <c r="P4" s="234">
        <v>718</v>
      </c>
    </row>
    <row r="5" spans="1:16" s="129" customFormat="1" ht="9.75" customHeight="1" outlineLevel="2">
      <c r="A5" s="131">
        <v>2</v>
      </c>
      <c r="B5" s="130" t="s">
        <v>130</v>
      </c>
      <c r="C5" s="130">
        <v>4</v>
      </c>
      <c r="D5" s="139">
        <v>11</v>
      </c>
      <c r="E5" s="160">
        <v>35802</v>
      </c>
      <c r="F5" s="141">
        <v>168</v>
      </c>
      <c r="G5" s="148"/>
      <c r="H5" s="148"/>
      <c r="I5" s="148"/>
      <c r="J5" s="148"/>
      <c r="K5" s="148"/>
      <c r="L5" s="148"/>
      <c r="M5" s="148"/>
      <c r="N5" s="130"/>
      <c r="O5" s="144">
        <f>SUM(F5:N5)</f>
        <v>168</v>
      </c>
      <c r="P5" s="235">
        <v>665</v>
      </c>
    </row>
    <row r="6" spans="1:16" s="129" customFormat="1" ht="9.75" customHeight="1" outlineLevel="2">
      <c r="A6" s="131">
        <v>2</v>
      </c>
      <c r="B6" s="130" t="s">
        <v>127</v>
      </c>
      <c r="C6" s="133" t="s">
        <v>129</v>
      </c>
      <c r="D6" s="130">
        <v>13</v>
      </c>
      <c r="E6" s="160">
        <v>35803</v>
      </c>
      <c r="F6" s="148">
        <v>22730</v>
      </c>
      <c r="G6" s="148"/>
      <c r="H6" s="148"/>
      <c r="I6" s="148"/>
      <c r="J6" s="148"/>
      <c r="K6" s="148"/>
      <c r="L6" s="148"/>
      <c r="M6" s="148"/>
      <c r="N6" s="148"/>
      <c r="O6" s="144">
        <f aca="true" t="shared" si="0" ref="O6:O35">SUM(F6:N6)</f>
        <v>22730</v>
      </c>
      <c r="P6" s="234">
        <v>689</v>
      </c>
    </row>
    <row r="7" spans="1:16" s="129" customFormat="1" ht="9.75" customHeight="1" outlineLevel="2">
      <c r="A7" s="131">
        <v>2</v>
      </c>
      <c r="B7" s="130" t="s">
        <v>125</v>
      </c>
      <c r="C7" s="207">
        <v>6</v>
      </c>
      <c r="D7" s="139">
        <v>14</v>
      </c>
      <c r="E7" s="160">
        <v>35803</v>
      </c>
      <c r="F7" s="148">
        <v>877</v>
      </c>
      <c r="G7" s="148"/>
      <c r="H7" s="148"/>
      <c r="I7" s="148"/>
      <c r="J7" s="148"/>
      <c r="K7" s="148"/>
      <c r="L7" s="148"/>
      <c r="M7" s="148"/>
      <c r="N7" s="148"/>
      <c r="O7" s="144">
        <f t="shared" si="0"/>
        <v>877</v>
      </c>
      <c r="P7" s="236">
        <v>639</v>
      </c>
    </row>
    <row r="8" spans="1:16" s="129" customFormat="1" ht="9.75" customHeight="1" outlineLevel="2">
      <c r="A8" s="131">
        <v>2</v>
      </c>
      <c r="B8" s="130" t="s">
        <v>131</v>
      </c>
      <c r="C8" s="145">
        <v>7</v>
      </c>
      <c r="D8" s="139">
        <v>18</v>
      </c>
      <c r="E8" s="160">
        <v>35803</v>
      </c>
      <c r="F8" s="206">
        <v>1017</v>
      </c>
      <c r="G8" s="148"/>
      <c r="H8" s="148"/>
      <c r="I8" s="148"/>
      <c r="J8" s="148"/>
      <c r="K8" s="148"/>
      <c r="L8" s="148"/>
      <c r="M8" s="148"/>
      <c r="N8" s="148"/>
      <c r="O8" s="144">
        <f t="shared" si="0"/>
        <v>1017</v>
      </c>
      <c r="P8" s="237">
        <f>SUM(P3:P7)</f>
        <v>3562</v>
      </c>
    </row>
    <row r="9" spans="1:16" s="129" customFormat="1" ht="9.75" customHeight="1" outlineLevel="2">
      <c r="A9" s="131">
        <v>2</v>
      </c>
      <c r="B9" s="130" t="s">
        <v>132</v>
      </c>
      <c r="C9" s="145">
        <v>8</v>
      </c>
      <c r="D9" s="139">
        <v>19</v>
      </c>
      <c r="E9" s="208">
        <v>35804</v>
      </c>
      <c r="F9" s="209">
        <v>548</v>
      </c>
      <c r="G9" s="148"/>
      <c r="H9" s="148"/>
      <c r="I9" s="148"/>
      <c r="J9" s="148"/>
      <c r="K9" s="148"/>
      <c r="L9" s="148"/>
      <c r="M9" s="148"/>
      <c r="N9" s="148"/>
      <c r="O9" s="144">
        <f t="shared" si="0"/>
        <v>548</v>
      </c>
      <c r="P9" s="232">
        <v>14427</v>
      </c>
    </row>
    <row r="10" spans="1:16" s="129" customFormat="1" ht="9.75" customHeight="1" outlineLevel="1" thickBot="1">
      <c r="A10" s="134" t="s">
        <v>111</v>
      </c>
      <c r="B10" s="135"/>
      <c r="C10" s="210"/>
      <c r="D10" s="187"/>
      <c r="E10" s="188"/>
      <c r="F10" s="201">
        <f>SUM(F2:F9)</f>
        <v>56284</v>
      </c>
      <c r="G10" s="190"/>
      <c r="H10" s="190"/>
      <c r="I10" s="190"/>
      <c r="J10" s="190"/>
      <c r="K10" s="190"/>
      <c r="L10" s="190"/>
      <c r="M10" s="190"/>
      <c r="N10" s="190"/>
      <c r="O10" s="200">
        <f t="shared" si="0"/>
        <v>56284</v>
      </c>
      <c r="P10" s="232" t="s">
        <v>158</v>
      </c>
    </row>
    <row r="11" spans="1:16" s="145" customFormat="1" ht="9.75" customHeight="1" outlineLevel="1" thickTop="1">
      <c r="A11" s="136">
        <v>3</v>
      </c>
      <c r="B11" s="137" t="s">
        <v>133</v>
      </c>
      <c r="C11" s="138">
        <v>9</v>
      </c>
      <c r="D11" s="139">
        <v>24</v>
      </c>
      <c r="E11" s="140">
        <v>35808</v>
      </c>
      <c r="F11" s="141">
        <v>3745</v>
      </c>
      <c r="G11" s="142"/>
      <c r="H11" s="142">
        <v>0</v>
      </c>
      <c r="I11" s="142"/>
      <c r="J11" s="142"/>
      <c r="K11" s="143"/>
      <c r="L11" s="142"/>
      <c r="M11" s="142"/>
      <c r="N11" s="142"/>
      <c r="O11" s="144">
        <f t="shared" si="0"/>
        <v>3745</v>
      </c>
      <c r="P11" s="238">
        <f>P9-P8</f>
        <v>10865</v>
      </c>
    </row>
    <row r="12" spans="1:16" s="145" customFormat="1" ht="9.75" customHeight="1" outlineLevel="1">
      <c r="A12" s="107">
        <v>3</v>
      </c>
      <c r="B12" s="146" t="s">
        <v>134</v>
      </c>
      <c r="C12" s="147">
        <v>10</v>
      </c>
      <c r="D12" s="139">
        <v>25</v>
      </c>
      <c r="E12" s="140">
        <v>35808</v>
      </c>
      <c r="F12" s="148">
        <v>92</v>
      </c>
      <c r="G12" s="148"/>
      <c r="I12" s="148"/>
      <c r="J12" s="148"/>
      <c r="K12" s="148"/>
      <c r="L12" s="148"/>
      <c r="M12" s="148"/>
      <c r="N12" s="148"/>
      <c r="O12" s="144">
        <f>SUM(F12:N12)</f>
        <v>92</v>
      </c>
      <c r="P12" s="232" t="s">
        <v>160</v>
      </c>
    </row>
    <row r="13" spans="1:16" s="145" customFormat="1" ht="9.75" customHeight="1" outlineLevel="1">
      <c r="A13" s="107">
        <v>3</v>
      </c>
      <c r="B13" s="137" t="s">
        <v>113</v>
      </c>
      <c r="C13" s="149" t="s">
        <v>135</v>
      </c>
      <c r="D13" s="139">
        <v>27</v>
      </c>
      <c r="E13" s="140">
        <v>35808</v>
      </c>
      <c r="F13" s="150">
        <v>22723</v>
      </c>
      <c r="G13" s="143"/>
      <c r="H13" s="142"/>
      <c r="I13" s="142"/>
      <c r="J13" s="142"/>
      <c r="K13" s="142"/>
      <c r="L13" s="142"/>
      <c r="M13" s="142"/>
      <c r="N13" s="142"/>
      <c r="O13" s="144">
        <f t="shared" si="0"/>
        <v>22723</v>
      </c>
      <c r="P13" s="238">
        <f>F18+F21+F32</f>
        <v>28804</v>
      </c>
    </row>
    <row r="14" spans="1:16" s="145" customFormat="1" ht="9.75" customHeight="1" outlineLevel="1">
      <c r="A14" s="107">
        <v>3</v>
      </c>
      <c r="B14" s="151" t="s">
        <v>137</v>
      </c>
      <c r="C14" s="152" t="s">
        <v>139</v>
      </c>
      <c r="D14" s="139">
        <v>28</v>
      </c>
      <c r="E14" s="140">
        <v>35809</v>
      </c>
      <c r="F14" s="153">
        <v>14427</v>
      </c>
      <c r="G14" s="154"/>
      <c r="H14" s="137"/>
      <c r="I14" s="142"/>
      <c r="J14" s="142"/>
      <c r="K14" s="142"/>
      <c r="L14" s="142"/>
      <c r="M14" s="142"/>
      <c r="N14" s="142"/>
      <c r="O14" s="144">
        <f t="shared" si="0"/>
        <v>14427</v>
      </c>
      <c r="P14" s="239" t="s">
        <v>157</v>
      </c>
    </row>
    <row r="15" spans="1:16" s="145" customFormat="1" ht="9.75" customHeight="1" outlineLevel="1">
      <c r="A15" s="107">
        <v>3</v>
      </c>
      <c r="B15" s="169" t="s">
        <v>138</v>
      </c>
      <c r="C15" s="156" t="s">
        <v>140</v>
      </c>
      <c r="D15" s="139">
        <v>30</v>
      </c>
      <c r="E15" s="140">
        <v>35810</v>
      </c>
      <c r="F15" s="154">
        <v>15934</v>
      </c>
      <c r="G15" s="157"/>
      <c r="H15" s="158"/>
      <c r="I15" s="142"/>
      <c r="J15" s="142"/>
      <c r="K15" s="142"/>
      <c r="L15" s="142"/>
      <c r="M15" s="142"/>
      <c r="N15" s="130"/>
      <c r="O15" s="144">
        <f t="shared" si="0"/>
        <v>15934</v>
      </c>
      <c r="P15" s="235">
        <v>612</v>
      </c>
    </row>
    <row r="16" spans="1:16" s="145" customFormat="1" ht="9.75" customHeight="1" outlineLevel="1">
      <c r="A16" s="107">
        <v>3</v>
      </c>
      <c r="B16" s="146" t="s">
        <v>113</v>
      </c>
      <c r="C16" s="156" t="s">
        <v>141</v>
      </c>
      <c r="D16" s="139">
        <v>31</v>
      </c>
      <c r="E16" s="140">
        <v>35810</v>
      </c>
      <c r="F16" s="154">
        <v>22461</v>
      </c>
      <c r="G16" s="157"/>
      <c r="H16" s="158"/>
      <c r="I16" s="142"/>
      <c r="J16" s="142"/>
      <c r="K16" s="142"/>
      <c r="L16" s="142"/>
      <c r="M16" s="142"/>
      <c r="N16" s="130"/>
      <c r="O16" s="144">
        <f t="shared" si="0"/>
        <v>22461</v>
      </c>
      <c r="P16" s="234">
        <v>554</v>
      </c>
    </row>
    <row r="17" spans="1:16" s="145" customFormat="1" ht="9.75" customHeight="1" outlineLevel="1">
      <c r="A17" s="107">
        <v>3</v>
      </c>
      <c r="B17" s="146" t="s">
        <v>125</v>
      </c>
      <c r="C17" s="182">
        <v>15</v>
      </c>
      <c r="D17" s="139">
        <v>32</v>
      </c>
      <c r="E17" s="140">
        <v>35810</v>
      </c>
      <c r="F17" s="154">
        <v>2248</v>
      </c>
      <c r="G17" s="157"/>
      <c r="H17" s="158"/>
      <c r="I17" s="142"/>
      <c r="J17" s="142"/>
      <c r="K17" s="142"/>
      <c r="L17" s="142"/>
      <c r="M17" s="142"/>
      <c r="N17" s="130"/>
      <c r="O17" s="144">
        <f t="shared" si="0"/>
        <v>2248</v>
      </c>
      <c r="P17" s="236">
        <v>313</v>
      </c>
    </row>
    <row r="18" spans="1:16" s="145" customFormat="1" ht="9.75" customHeight="1" outlineLevel="1">
      <c r="A18" s="194">
        <v>3</v>
      </c>
      <c r="B18" s="195" t="s">
        <v>28</v>
      </c>
      <c r="C18" s="196">
        <v>16</v>
      </c>
      <c r="D18" s="197">
        <v>34</v>
      </c>
      <c r="E18" s="140">
        <v>16</v>
      </c>
      <c r="F18" s="100">
        <v>11956</v>
      </c>
      <c r="G18" s="154"/>
      <c r="H18" s="158"/>
      <c r="I18" s="142"/>
      <c r="J18" s="142"/>
      <c r="K18" s="142"/>
      <c r="L18" s="142"/>
      <c r="M18" s="142"/>
      <c r="N18" s="198"/>
      <c r="O18" s="199">
        <f t="shared" si="0"/>
        <v>11956</v>
      </c>
      <c r="P18" s="236">
        <v>737</v>
      </c>
    </row>
    <row r="19" spans="1:16" s="145" customFormat="1" ht="9.75" customHeight="1" outlineLevel="1" thickBot="1">
      <c r="A19" s="186" t="s">
        <v>136</v>
      </c>
      <c r="B19" s="186"/>
      <c r="C19" s="192"/>
      <c r="D19" s="187"/>
      <c r="E19" s="188"/>
      <c r="F19" s="201">
        <f>SUM(F11:F18)</f>
        <v>93586</v>
      </c>
      <c r="G19" s="189"/>
      <c r="H19" s="190"/>
      <c r="I19" s="190"/>
      <c r="J19" s="190"/>
      <c r="K19" s="190"/>
      <c r="L19" s="190"/>
      <c r="M19" s="190"/>
      <c r="N19" s="190"/>
      <c r="O19" s="200">
        <f>SUM(F19:N19)</f>
        <v>93586</v>
      </c>
      <c r="P19" s="235">
        <v>907</v>
      </c>
    </row>
    <row r="20" spans="1:16" s="145" customFormat="1" ht="9.75" customHeight="1" outlineLevel="1" thickTop="1">
      <c r="A20" s="107">
        <v>4</v>
      </c>
      <c r="B20" s="139" t="s">
        <v>138</v>
      </c>
      <c r="C20" s="184" t="s">
        <v>148</v>
      </c>
      <c r="D20" s="185">
        <v>36</v>
      </c>
      <c r="E20" s="160">
        <v>35814</v>
      </c>
      <c r="F20" s="164">
        <v>8639</v>
      </c>
      <c r="G20" s="157"/>
      <c r="H20" s="148"/>
      <c r="I20" s="148"/>
      <c r="J20" s="148"/>
      <c r="K20" s="148"/>
      <c r="L20" s="162"/>
      <c r="M20" s="158"/>
      <c r="N20" s="163"/>
      <c r="O20" s="144">
        <f t="shared" si="0"/>
        <v>8639</v>
      </c>
      <c r="P20" s="234">
        <v>737</v>
      </c>
    </row>
    <row r="21" spans="1:16" s="145" customFormat="1" ht="9.75" customHeight="1" outlineLevel="1">
      <c r="A21" s="107">
        <v>4</v>
      </c>
      <c r="B21" s="139" t="s">
        <v>28</v>
      </c>
      <c r="C21" s="184" t="s">
        <v>147</v>
      </c>
      <c r="D21" s="185">
        <v>37</v>
      </c>
      <c r="E21" s="160">
        <v>35815</v>
      </c>
      <c r="F21" s="165">
        <v>12356</v>
      </c>
      <c r="G21" s="157"/>
      <c r="H21" s="162"/>
      <c r="I21" s="162"/>
      <c r="J21" s="162"/>
      <c r="K21" s="162"/>
      <c r="L21" s="162"/>
      <c r="M21" s="162"/>
      <c r="N21" s="158"/>
      <c r="O21" s="144">
        <f t="shared" si="0"/>
        <v>12356</v>
      </c>
      <c r="P21" s="240">
        <f>SUM(P15:P20)</f>
        <v>3860</v>
      </c>
    </row>
    <row r="22" spans="1:16" s="145" customFormat="1" ht="9.75" customHeight="1" outlineLevel="1">
      <c r="A22" s="107">
        <v>4</v>
      </c>
      <c r="B22" s="145" t="s">
        <v>113</v>
      </c>
      <c r="C22" s="159" t="s">
        <v>142</v>
      </c>
      <c r="D22" s="139">
        <v>38</v>
      </c>
      <c r="E22" s="160">
        <v>35815</v>
      </c>
      <c r="F22" s="166">
        <v>22935</v>
      </c>
      <c r="G22" s="157"/>
      <c r="H22" s="148"/>
      <c r="I22" s="148"/>
      <c r="J22" s="148"/>
      <c r="K22" s="167"/>
      <c r="L22" s="148"/>
      <c r="M22" s="148"/>
      <c r="N22" s="148"/>
      <c r="O22" s="144">
        <f t="shared" si="0"/>
        <v>22935</v>
      </c>
      <c r="P22" s="232">
        <v>4700</v>
      </c>
    </row>
    <row r="23" spans="1:16" s="145" customFormat="1" ht="9.75" customHeight="1" outlineLevel="1">
      <c r="A23" s="194">
        <v>4</v>
      </c>
      <c r="B23" s="151" t="s">
        <v>113</v>
      </c>
      <c r="C23" s="202" t="s">
        <v>143</v>
      </c>
      <c r="D23" s="197">
        <v>42</v>
      </c>
      <c r="E23" s="140">
        <v>35817</v>
      </c>
      <c r="F23" s="193">
        <v>22649</v>
      </c>
      <c r="G23" s="154"/>
      <c r="H23" s="154"/>
      <c r="I23" s="142"/>
      <c r="J23" s="142"/>
      <c r="K23" s="142"/>
      <c r="L23" s="142"/>
      <c r="M23" s="142"/>
      <c r="N23" s="142"/>
      <c r="O23" s="199">
        <f t="shared" si="0"/>
        <v>22649</v>
      </c>
      <c r="P23" s="232" t="s">
        <v>159</v>
      </c>
    </row>
    <row r="24" spans="1:16" s="145" customFormat="1" ht="9.75" customHeight="1" outlineLevel="1">
      <c r="A24" s="107">
        <v>4</v>
      </c>
      <c r="B24" s="130" t="s">
        <v>145</v>
      </c>
      <c r="C24" s="212" t="s">
        <v>146</v>
      </c>
      <c r="D24" s="139">
        <v>43</v>
      </c>
      <c r="E24" s="160">
        <v>35818</v>
      </c>
      <c r="F24" s="161"/>
      <c r="G24" s="161"/>
      <c r="H24" s="148"/>
      <c r="I24" s="161"/>
      <c r="J24" s="161"/>
      <c r="K24" s="148">
        <v>1484</v>
      </c>
      <c r="L24" s="161"/>
      <c r="M24" s="161"/>
      <c r="N24" s="161"/>
      <c r="O24" s="144">
        <f t="shared" si="0"/>
        <v>1484</v>
      </c>
      <c r="P24" s="238">
        <f>P13-P21-P22</f>
        <v>20244</v>
      </c>
    </row>
    <row r="25" spans="1:16" s="145" customFormat="1" ht="9.75" customHeight="1" outlineLevel="1" thickBot="1">
      <c r="A25" s="186" t="s">
        <v>144</v>
      </c>
      <c r="B25" s="191"/>
      <c r="C25" s="192"/>
      <c r="D25" s="191"/>
      <c r="E25" s="203"/>
      <c r="F25" s="204">
        <f>SUM(F20:F24)</f>
        <v>66579</v>
      </c>
      <c r="G25" s="191"/>
      <c r="H25" s="191"/>
      <c r="I25" s="191"/>
      <c r="J25" s="191">
        <v>0</v>
      </c>
      <c r="K25" s="204">
        <f>SUM(K24)</f>
        <v>1484</v>
      </c>
      <c r="L25" s="191"/>
      <c r="M25" s="191">
        <v>0</v>
      </c>
      <c r="N25" s="191"/>
      <c r="O25" s="200">
        <f t="shared" si="0"/>
        <v>68063</v>
      </c>
      <c r="P25" s="232"/>
    </row>
    <row r="26" spans="1:15" s="145" customFormat="1" ht="9.75" customHeight="1" outlineLevel="1" thickTop="1">
      <c r="A26" s="107">
        <v>5</v>
      </c>
      <c r="B26" s="211" t="s">
        <v>113</v>
      </c>
      <c r="C26" s="159" t="s">
        <v>150</v>
      </c>
      <c r="D26" s="145">
        <v>45</v>
      </c>
      <c r="E26" s="168">
        <v>35822</v>
      </c>
      <c r="F26" s="141">
        <v>22689</v>
      </c>
      <c r="M26" s="145">
        <v>0</v>
      </c>
      <c r="O26" s="144">
        <f t="shared" si="0"/>
        <v>22689</v>
      </c>
    </row>
    <row r="27" spans="1:15" s="145" customFormat="1" ht="9.75" customHeight="1" outlineLevel="1">
      <c r="A27" s="107">
        <v>5</v>
      </c>
      <c r="B27" s="145" t="s">
        <v>125</v>
      </c>
      <c r="C27" s="212" t="s">
        <v>151</v>
      </c>
      <c r="D27" s="145">
        <v>48</v>
      </c>
      <c r="E27" s="168">
        <v>35823</v>
      </c>
      <c r="F27" s="141">
        <v>3816</v>
      </c>
      <c r="O27" s="144">
        <f t="shared" si="0"/>
        <v>3816</v>
      </c>
    </row>
    <row r="28" spans="1:15" s="145" customFormat="1" ht="9.75" customHeight="1">
      <c r="A28" s="107">
        <v>5</v>
      </c>
      <c r="B28" s="211" t="s">
        <v>24</v>
      </c>
      <c r="C28" s="159">
        <v>24</v>
      </c>
      <c r="D28" s="145">
        <v>50</v>
      </c>
      <c r="E28" s="168">
        <v>35823</v>
      </c>
      <c r="F28" s="141">
        <v>1303</v>
      </c>
      <c r="O28" s="144">
        <f t="shared" si="0"/>
        <v>1303</v>
      </c>
    </row>
    <row r="29" spans="1:16" s="145" customFormat="1" ht="9.75" customHeight="1" outlineLevel="1">
      <c r="A29" s="107">
        <v>5</v>
      </c>
      <c r="B29" s="175" t="s">
        <v>152</v>
      </c>
      <c r="C29" s="213">
        <v>25</v>
      </c>
      <c r="D29" s="130">
        <v>53</v>
      </c>
      <c r="E29" s="160">
        <v>35824</v>
      </c>
      <c r="F29" s="215">
        <v>41</v>
      </c>
      <c r="G29" s="148"/>
      <c r="H29" s="148"/>
      <c r="I29" s="148"/>
      <c r="J29" s="148"/>
      <c r="K29" s="148"/>
      <c r="L29" s="148"/>
      <c r="M29" s="148"/>
      <c r="N29" s="148"/>
      <c r="O29" s="144">
        <f t="shared" si="0"/>
        <v>41</v>
      </c>
      <c r="P29" s="232">
        <f>SUBTOTAL(9,P36:P36)</f>
        <v>0</v>
      </c>
    </row>
    <row r="30" spans="1:16" s="145" customFormat="1" ht="9.75" customHeight="1">
      <c r="A30" s="107">
        <v>5</v>
      </c>
      <c r="B30" s="175" t="s">
        <v>113</v>
      </c>
      <c r="C30" s="213" t="s">
        <v>153</v>
      </c>
      <c r="D30" s="130">
        <v>54</v>
      </c>
      <c r="E30" s="160">
        <v>35824</v>
      </c>
      <c r="F30" s="215">
        <v>22957</v>
      </c>
      <c r="G30" s="148"/>
      <c r="H30" s="148"/>
      <c r="I30" s="148"/>
      <c r="J30" s="148"/>
      <c r="K30" s="148"/>
      <c r="L30" s="148"/>
      <c r="M30" s="148"/>
      <c r="N30" s="148"/>
      <c r="O30" s="144">
        <f t="shared" si="0"/>
        <v>22957</v>
      </c>
      <c r="P30" s="232"/>
    </row>
    <row r="31" spans="1:16" s="145" customFormat="1" ht="9.75" customHeight="1">
      <c r="A31" s="107">
        <v>5</v>
      </c>
      <c r="B31" s="130" t="s">
        <v>154</v>
      </c>
      <c r="C31" s="145">
        <v>27</v>
      </c>
      <c r="D31" s="183">
        <v>55</v>
      </c>
      <c r="E31" s="214">
        <v>35824</v>
      </c>
      <c r="F31" s="141">
        <v>943</v>
      </c>
      <c r="O31" s="144">
        <f t="shared" si="0"/>
        <v>943</v>
      </c>
      <c r="P31" s="232"/>
    </row>
    <row r="32" spans="1:21" s="145" customFormat="1" ht="9.75" customHeight="1">
      <c r="A32" s="107">
        <v>5</v>
      </c>
      <c r="B32" s="145" t="s">
        <v>28</v>
      </c>
      <c r="C32" s="217" t="s">
        <v>155</v>
      </c>
      <c r="D32" s="145">
        <v>57</v>
      </c>
      <c r="E32" s="160">
        <v>35825</v>
      </c>
      <c r="F32" s="218">
        <v>4492</v>
      </c>
      <c r="G32" s="174"/>
      <c r="H32" s="174"/>
      <c r="I32" s="175"/>
      <c r="K32" s="139"/>
      <c r="L32" s="176"/>
      <c r="O32" s="144">
        <f t="shared" si="0"/>
        <v>4492</v>
      </c>
      <c r="P32" s="241"/>
      <c r="Q32" s="174"/>
      <c r="R32" s="178"/>
      <c r="S32" s="174"/>
      <c r="T32" s="174"/>
      <c r="U32" s="177"/>
    </row>
    <row r="33" spans="1:16" s="145" customFormat="1" ht="9.75" customHeight="1">
      <c r="A33" s="107"/>
      <c r="F33" s="141"/>
      <c r="O33" s="144">
        <f t="shared" si="0"/>
        <v>0</v>
      </c>
      <c r="P33" s="232"/>
    </row>
    <row r="34" spans="1:16" s="145" customFormat="1" ht="11.25" customHeight="1" thickBot="1">
      <c r="A34" s="186" t="s">
        <v>149</v>
      </c>
      <c r="B34" s="191"/>
      <c r="C34" s="191"/>
      <c r="D34" s="191"/>
      <c r="E34" s="191"/>
      <c r="F34" s="216">
        <f>SUM(F26:F33)</f>
        <v>56241</v>
      </c>
      <c r="G34" s="191"/>
      <c r="H34" s="191"/>
      <c r="I34" s="191"/>
      <c r="J34" s="191"/>
      <c r="K34" s="191"/>
      <c r="L34" s="191"/>
      <c r="M34" s="191"/>
      <c r="N34" s="191"/>
      <c r="O34" s="144">
        <f t="shared" si="0"/>
        <v>56241</v>
      </c>
      <c r="P34" s="232"/>
    </row>
    <row r="35" spans="15:16" s="183" customFormat="1" ht="9.75" customHeight="1" thickTop="1">
      <c r="O35" s="144">
        <f t="shared" si="0"/>
        <v>0</v>
      </c>
      <c r="P35" s="233"/>
    </row>
    <row r="36" spans="1:16" s="145" customFormat="1" ht="9.75" customHeight="1" outlineLevel="2">
      <c r="A36" s="172" t="s">
        <v>109</v>
      </c>
      <c r="B36" s="169"/>
      <c r="C36" s="170"/>
      <c r="D36" s="171"/>
      <c r="E36" s="173"/>
      <c r="F36" s="106">
        <f>F10+F19+F25+F34</f>
        <v>272690</v>
      </c>
      <c r="G36" s="161"/>
      <c r="H36" s="161">
        <f>SUM(H12:H30)</f>
        <v>0</v>
      </c>
      <c r="I36" s="161"/>
      <c r="J36" s="161">
        <f>SUM(J2:J27)</f>
        <v>0</v>
      </c>
      <c r="K36" s="161">
        <f>SUM(K25:K30)</f>
        <v>1484</v>
      </c>
      <c r="L36" s="161"/>
      <c r="M36" s="161">
        <f>SUM(M2:M27)</f>
        <v>0</v>
      </c>
      <c r="N36" s="161">
        <f>SUM(N2:N27)</f>
        <v>0</v>
      </c>
      <c r="O36" s="155">
        <f>SUM(F36:N36)</f>
        <v>274174</v>
      </c>
      <c r="P36" s="232"/>
    </row>
    <row r="37" s="183" customFormat="1" ht="9.75" customHeight="1">
      <c r="P37" s="233"/>
    </row>
    <row r="38" spans="1:16" s="145" customFormat="1" ht="9.75" customHeight="1">
      <c r="A38" s="223"/>
      <c r="B38" s="224"/>
      <c r="C38" s="230"/>
      <c r="D38" s="197"/>
      <c r="E38" s="151"/>
      <c r="F38" s="242" t="s">
        <v>161</v>
      </c>
      <c r="P38" s="232"/>
    </row>
    <row r="39" spans="1:16" s="145" customFormat="1" ht="9.75" customHeight="1">
      <c r="A39" s="151"/>
      <c r="B39" s="225"/>
      <c r="C39" s="202"/>
      <c r="D39" s="151"/>
      <c r="E39" s="226"/>
      <c r="F39" s="243">
        <f>F2+F4+F5+F7+F8+F9+F11+F12+F14+F15+F17+F18+F20+F21+F27+F28+F29+F31+F32</f>
        <v>90870</v>
      </c>
      <c r="G39" s="211"/>
      <c r="P39" s="232"/>
    </row>
    <row r="40" spans="1:16" s="145" customFormat="1" ht="10.5">
      <c r="A40" s="151"/>
      <c r="B40" s="225"/>
      <c r="C40" s="202"/>
      <c r="D40" s="151"/>
      <c r="E40" s="151"/>
      <c r="P40" s="232"/>
    </row>
    <row r="41" spans="1:16" s="145" customFormat="1" ht="9.75" customHeight="1">
      <c r="A41" s="227"/>
      <c r="B41" s="227"/>
      <c r="C41" s="227"/>
      <c r="D41" s="227"/>
      <c r="E41" s="151"/>
      <c r="F41" s="194" t="s">
        <v>162</v>
      </c>
      <c r="P41" s="232"/>
    </row>
    <row r="42" spans="1:16" s="145" customFormat="1" ht="9.75" customHeight="1">
      <c r="A42" s="227"/>
      <c r="B42" s="228"/>
      <c r="C42" s="227"/>
      <c r="D42" s="227"/>
      <c r="E42" s="151"/>
      <c r="F42" s="244">
        <f>F3+F6+F13+F16+F22+F23+F26+F30</f>
        <v>181820</v>
      </c>
      <c r="P42" s="232"/>
    </row>
    <row r="43" spans="1:16" s="145" customFormat="1" ht="9.75" customHeight="1">
      <c r="A43" s="227"/>
      <c r="B43" s="228"/>
      <c r="C43" s="227"/>
      <c r="D43" s="227"/>
      <c r="E43" s="151"/>
      <c r="F43" s="151"/>
      <c r="P43" s="232"/>
    </row>
    <row r="44" spans="1:16" s="145" customFormat="1" ht="9.75" customHeight="1">
      <c r="A44" s="151"/>
      <c r="B44" s="228"/>
      <c r="C44" s="151"/>
      <c r="D44" s="151"/>
      <c r="E44" s="151"/>
      <c r="F44" s="151"/>
      <c r="P44" s="232"/>
    </row>
    <row r="45" spans="1:16" s="145" customFormat="1" ht="9.75" customHeight="1">
      <c r="A45" s="151"/>
      <c r="B45" s="229"/>
      <c r="C45" s="151"/>
      <c r="D45" s="151"/>
      <c r="E45" s="151"/>
      <c r="F45" s="151"/>
      <c r="P45" s="232"/>
    </row>
    <row r="46" spans="1:16" s="145" customFormat="1" ht="9.75" customHeight="1">
      <c r="A46" s="151"/>
      <c r="B46" s="151"/>
      <c r="C46" s="151"/>
      <c r="D46" s="151"/>
      <c r="E46" s="151"/>
      <c r="F46" s="151"/>
      <c r="P46" s="232"/>
    </row>
    <row r="47" spans="1:16" s="145" customFormat="1" ht="9.75" customHeight="1">
      <c r="A47" s="219" t="s">
        <v>124</v>
      </c>
      <c r="B47" s="219" t="s">
        <v>4</v>
      </c>
      <c r="C47" s="220" t="s">
        <v>112</v>
      </c>
      <c r="D47" s="221" t="s">
        <v>102</v>
      </c>
      <c r="E47" s="221" t="s">
        <v>6</v>
      </c>
      <c r="F47" s="222" t="s">
        <v>115</v>
      </c>
      <c r="G47" s="180" t="s">
        <v>116</v>
      </c>
      <c r="H47" s="179" t="s">
        <v>117</v>
      </c>
      <c r="I47" s="179" t="s">
        <v>118</v>
      </c>
      <c r="J47" s="180" t="s">
        <v>119</v>
      </c>
      <c r="K47" s="180" t="s">
        <v>120</v>
      </c>
      <c r="L47" s="180" t="s">
        <v>121</v>
      </c>
      <c r="M47" s="180" t="s">
        <v>122</v>
      </c>
      <c r="N47" s="180" t="s">
        <v>123</v>
      </c>
      <c r="O47" s="181" t="s">
        <v>101</v>
      </c>
      <c r="P47" s="231" t="s">
        <v>106</v>
      </c>
    </row>
    <row r="48" ht="9.75" customHeight="1"/>
    <row r="49" ht="9.75" customHeight="1"/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&amp;L&amp;8De: KITENGE Somwé&amp;C&amp;8&amp;A&amp;R&amp;8&amp;D</oddHeader>
    <oddFooter>&amp;CFLXINRECJan98.xls&amp;RPage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Kitenge Somwé</cp:lastModifiedBy>
  <cp:lastPrinted>1998-03-10T12:11:07Z</cp:lastPrinted>
  <dcterms:created xsi:type="dcterms:W3CDTF">1997-12-05T18:52:07Z</dcterms:created>
  <cp:category/>
  <cp:version/>
  <cp:contentType/>
  <cp:contentStatus/>
</cp:coreProperties>
</file>